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20" windowHeight="12525" activeTab="0"/>
  </bookViews>
  <sheets>
    <sheet name="1999" sheetId="1" r:id="rId1"/>
  </sheets>
  <definedNames>
    <definedName name="_xlnm.Print_Titles" localSheetId="0">'1999'!$7:$10</definedName>
  </definedNames>
  <calcPr fullCalcOnLoad="1"/>
</workbook>
</file>

<file path=xl/sharedStrings.xml><?xml version="1.0" encoding="utf-8"?>
<sst xmlns="http://schemas.openxmlformats.org/spreadsheetml/2006/main" count="1020" uniqueCount="1001">
  <si>
    <t>Table 8-1999</t>
  </si>
  <si>
    <t>GSEs' Goal-Qualifying Loans by</t>
  </si>
  <si>
    <t>Metropolitan Area, 1999</t>
  </si>
  <si>
    <t xml:space="preserve">Fannie Mae </t>
  </si>
  <si>
    <t>Freddie Mac</t>
  </si>
  <si>
    <t>Number of Properties</t>
  </si>
  <si>
    <t xml:space="preserve">Low-Mod </t>
  </si>
  <si>
    <t>Underserved Areas</t>
  </si>
  <si>
    <t>Special Affordable</t>
  </si>
  <si>
    <t>MSA</t>
  </si>
  <si>
    <t>Single-Family</t>
  </si>
  <si>
    <t>Multifamily</t>
  </si>
  <si>
    <t>Percent</t>
  </si>
  <si>
    <t>ABILENE, TX</t>
  </si>
  <si>
    <t>0040</t>
  </si>
  <si>
    <t>%</t>
  </si>
  <si>
    <t>ABILENE, TX, (MSA)</t>
  </si>
  <si>
    <t>AKRON, OH</t>
  </si>
  <si>
    <t xml:space="preserve">0080  </t>
  </si>
  <si>
    <t>AKRON, OH, (PMSA)</t>
  </si>
  <si>
    <t>ALBANY, GA</t>
  </si>
  <si>
    <t>0120</t>
  </si>
  <si>
    <t>ALBANY, GA, (MSA)</t>
  </si>
  <si>
    <t>ALBANY-SCHENECTADY-TROY, NY</t>
  </si>
  <si>
    <t>0160</t>
  </si>
  <si>
    <t>ALBANY-SCHENECTADY-TROY, NY, (MSA)</t>
  </si>
  <si>
    <t>ALBUQUERQUE, NM</t>
  </si>
  <si>
    <t>0200</t>
  </si>
  <si>
    <t>ALBUQUERQUE, NM, (MSA)</t>
  </si>
  <si>
    <t>ALEXANDRIA, LA</t>
  </si>
  <si>
    <t>0220</t>
  </si>
  <si>
    <t>ALEXANDRIA, LA, (MSA)</t>
  </si>
  <si>
    <t>ALLENTOWN-BETHLEHEM-EASTON, PA</t>
  </si>
  <si>
    <t>0240</t>
  </si>
  <si>
    <t>ALLENTOWN-BETHLEHEM-EASTON, PA, (MSA)</t>
  </si>
  <si>
    <t>ALTOONA, PA</t>
  </si>
  <si>
    <t>0280</t>
  </si>
  <si>
    <t>ALTOONA, PA, (MSA)</t>
  </si>
  <si>
    <t>AMARILLO, TX</t>
  </si>
  <si>
    <t>0320</t>
  </si>
  <si>
    <t>AMARILLO, TX, (MSA)</t>
  </si>
  <si>
    <t>ANCHORAGE, AK</t>
  </si>
  <si>
    <t>0380</t>
  </si>
  <si>
    <t>ANCHORAGE, AK, (MSA)</t>
  </si>
  <si>
    <t>ANN ARBOR, MI</t>
  </si>
  <si>
    <t xml:space="preserve">0440 </t>
  </si>
  <si>
    <t>ANN ARBOR, MI, (PMSA)</t>
  </si>
  <si>
    <t>ANNISTON, AL</t>
  </si>
  <si>
    <t>0450</t>
  </si>
  <si>
    <t>ANNISTON, AL, (MSA)</t>
  </si>
  <si>
    <t>APPLETON-OSHKOSH-NEENAH, WI</t>
  </si>
  <si>
    <t>0460</t>
  </si>
  <si>
    <t>APPLETON-OSHKOSH-NEENAH, WI, (MSA)</t>
  </si>
  <si>
    <t>ASHEVILLE, NC</t>
  </si>
  <si>
    <t>0480</t>
  </si>
  <si>
    <t>ASHEVILLE, NC, (MSA)</t>
  </si>
  <si>
    <t>ATHENS, GA</t>
  </si>
  <si>
    <t>0500</t>
  </si>
  <si>
    <t>ATHENS, GA, (MSA)</t>
  </si>
  <si>
    <t>ATLANTA, GA</t>
  </si>
  <si>
    <t xml:space="preserve">0520 </t>
  </si>
  <si>
    <t>ATLANTA, GA, (MSA)</t>
  </si>
  <si>
    <t>ATLANTIC-CAPE MAY, NJ</t>
  </si>
  <si>
    <t>0560</t>
  </si>
  <si>
    <t>ATLANTIC-CAPE MAY, NJ, (PMSA)</t>
  </si>
  <si>
    <t>AUGUSTA-AIKEN, GA-SC</t>
  </si>
  <si>
    <t>0600</t>
  </si>
  <si>
    <t>AUGUSTA-AIKEN, GA-SC, (MSA)</t>
  </si>
  <si>
    <t>AUSTIN-SAN MARCOS, TX</t>
  </si>
  <si>
    <t xml:space="preserve">0640  </t>
  </si>
  <si>
    <t>AUSTIN-SAN MARCOS, TX, (MSA)</t>
  </si>
  <si>
    <t>BAKERSFIELD, CA</t>
  </si>
  <si>
    <t>0680</t>
  </si>
  <si>
    <t>BAKERSFIELD, CA, (MSA)</t>
  </si>
  <si>
    <t>BALTIMORE, MD</t>
  </si>
  <si>
    <t>0720</t>
  </si>
  <si>
    <t>BALTIMORE, MD, (PMSA)</t>
  </si>
  <si>
    <t>BANGOR, ME</t>
  </si>
  <si>
    <t>0730</t>
  </si>
  <si>
    <t>BANGOR, ME, (MSA)</t>
  </si>
  <si>
    <t>BARNSTABLE-YARMOUTH, MA</t>
  </si>
  <si>
    <t>0740</t>
  </si>
  <si>
    <t>BARNSTABLE-YARMOUTH, MA, (MSA)</t>
  </si>
  <si>
    <t>BATON ROUGE, LA</t>
  </si>
  <si>
    <t>0760</t>
  </si>
  <si>
    <t>BATON ROUGE, LA, (MSA)</t>
  </si>
  <si>
    <t>BEAUMONT-PORT ARTHUR, TX</t>
  </si>
  <si>
    <t>0840</t>
  </si>
  <si>
    <t>BEAUMONT-PORT ARTHUR, TX, (MSA)</t>
  </si>
  <si>
    <t>BELLINGHAM, WA</t>
  </si>
  <si>
    <t>0860</t>
  </si>
  <si>
    <t>BELLINGHAM, WA, (MSA)</t>
  </si>
  <si>
    <t>BENTON HARBOR, MI</t>
  </si>
  <si>
    <t>0870</t>
  </si>
  <si>
    <t>BENTON HARBOR, MI, (MSA)</t>
  </si>
  <si>
    <t>BERGEN-PASSAIC, NJ</t>
  </si>
  <si>
    <t>0875</t>
  </si>
  <si>
    <t>BERGEN-PASSAIC, NJ, (PMSA)</t>
  </si>
  <si>
    <t>BILLINGS, MT</t>
  </si>
  <si>
    <t>0880</t>
  </si>
  <si>
    <t>BILLINGS, MT, (MSA)</t>
  </si>
  <si>
    <t>BILOXI-GULFPORT-PASCAGOULA, MS</t>
  </si>
  <si>
    <t>0920</t>
  </si>
  <si>
    <t>BILOXI-GULFPORT-PASCAGOULA, MS, (MSA)</t>
  </si>
  <si>
    <t>BINGHAMTON, NY</t>
  </si>
  <si>
    <t>0960</t>
  </si>
  <si>
    <t>BINGHAMTON, NY, (MSA)</t>
  </si>
  <si>
    <t>BIRMINGHAM, AL</t>
  </si>
  <si>
    <t>1000</t>
  </si>
  <si>
    <t>BIRMINGHAM, AL, (MSA)</t>
  </si>
  <si>
    <t>BISMARCK, ND</t>
  </si>
  <si>
    <t>1010</t>
  </si>
  <si>
    <t>BISMARCK, ND, (MSA)</t>
  </si>
  <si>
    <t>BLOOMINGTON-NORMAL, IL</t>
  </si>
  <si>
    <t>1020</t>
  </si>
  <si>
    <t>BLOOMINGTON-NORMAL, IL, (MSA)</t>
  </si>
  <si>
    <t>BLOOMINGTON, IN</t>
  </si>
  <si>
    <t>1040</t>
  </si>
  <si>
    <t>BLOOMINGTON, IN, (MSA)</t>
  </si>
  <si>
    <t>BOISE CITY, ID</t>
  </si>
  <si>
    <t>1080</t>
  </si>
  <si>
    <t>BOISE CITY, ID, (MSA)</t>
  </si>
  <si>
    <t>BOSTON, MA-NH</t>
  </si>
  <si>
    <t xml:space="preserve">1120 </t>
  </si>
  <si>
    <t>BOSTON, MA-NH, (PMSA)</t>
  </si>
  <si>
    <t>BOULDER-LONGMONT, CO</t>
  </si>
  <si>
    <t>1125</t>
  </si>
  <si>
    <t>BOULDER-LONGMONT, CO, (PMSA)</t>
  </si>
  <si>
    <t>BRAZORIA, TX</t>
  </si>
  <si>
    <t>1145</t>
  </si>
  <si>
    <t>BRAZORIA, TX, (PMSA)</t>
  </si>
  <si>
    <t>BREMERTON, WA</t>
  </si>
  <si>
    <t>1150</t>
  </si>
  <si>
    <t>BREMERTON, WA, (PMSA)</t>
  </si>
  <si>
    <t>BRIDGEPORT, CT</t>
  </si>
  <si>
    <t>1160</t>
  </si>
  <si>
    <t>BRIDGEPORT, CT, (PMSA)</t>
  </si>
  <si>
    <t>BROCKTON, MA</t>
  </si>
  <si>
    <t>1200</t>
  </si>
  <si>
    <t>BROCKTON, MA, (PMSA)</t>
  </si>
  <si>
    <t>BROWNSVILLE-HARLINGEN-SAN BENITO, TX</t>
  </si>
  <si>
    <t>1240</t>
  </si>
  <si>
    <t>BROWNSVILLE-HARLINGEN-SAN BENITO, TX, (MSA)</t>
  </si>
  <si>
    <t>BRYAN-COLLEGE STATION, TX</t>
  </si>
  <si>
    <t>1260</t>
  </si>
  <si>
    <t>BRYAN-COLLEGE STATION, TX, (MSA)</t>
  </si>
  <si>
    <t>BUFFALO-NIAGARA FALLS, NY</t>
  </si>
  <si>
    <t>1280</t>
  </si>
  <si>
    <t>BUFFALO-NIAGARA FALLS, NY, (MSA)</t>
  </si>
  <si>
    <t>BURLINGTON, VT</t>
  </si>
  <si>
    <t>1305</t>
  </si>
  <si>
    <t>BURLINGTON, VT, (MSA)</t>
  </si>
  <si>
    <t>CANTON-MASSILLON, OH</t>
  </si>
  <si>
    <t>1320</t>
  </si>
  <si>
    <t>CANTON-MASSILLON, OH, (MSA)</t>
  </si>
  <si>
    <t>CASPER, WY</t>
  </si>
  <si>
    <t>1350</t>
  </si>
  <si>
    <t>CASPER, WY, (MSA)</t>
  </si>
  <si>
    <t>CEDAR RAPIDS, IA</t>
  </si>
  <si>
    <t>1360</t>
  </si>
  <si>
    <t>CEDAR RAPIDS, IA, (MSA)</t>
  </si>
  <si>
    <t>CHAMPAIGN-URBANA, IL</t>
  </si>
  <si>
    <t>1400</t>
  </si>
  <si>
    <t>CHAMPAIGN-URBANA, IL, (MSA)</t>
  </si>
  <si>
    <t>CHARLESTON-NORTH CHARLESTON, SC</t>
  </si>
  <si>
    <t>1440</t>
  </si>
  <si>
    <t>CHARLESTON-NORTH CHARLESTON, SC, (MSA)</t>
  </si>
  <si>
    <t>CHARLESTON, WV</t>
  </si>
  <si>
    <t>1480</t>
  </si>
  <si>
    <t>CHARLESTON, WV, (MSA)</t>
  </si>
  <si>
    <t>CHARLOTTE-GASTONIA-ROCK HILL, NC-SC</t>
  </si>
  <si>
    <t xml:space="preserve">1520 </t>
  </si>
  <si>
    <t>CHARLOTTE-GASTONIA-ROCK HILL, NC-SC, (MSA)</t>
  </si>
  <si>
    <t>CHARLOTTESVILLE, VA</t>
  </si>
  <si>
    <t>1540</t>
  </si>
  <si>
    <t>CHARLOTTESVILLE, VA, (MSA)</t>
  </si>
  <si>
    <t>CHATTANOOGA, TN-GA</t>
  </si>
  <si>
    <t>1560</t>
  </si>
  <si>
    <t>CHATTANOOGA, TN-GA, (MSA)</t>
  </si>
  <si>
    <t>CHEYENNE, WY</t>
  </si>
  <si>
    <t>1580</t>
  </si>
  <si>
    <t>CHEYENNE, WY, (MSA)</t>
  </si>
  <si>
    <t>CHICAGO, IL</t>
  </si>
  <si>
    <t xml:space="preserve">1600 </t>
  </si>
  <si>
    <t>CHICAGO, IL, (PMSA)</t>
  </si>
  <si>
    <t>CHICO-PARADISE, CA</t>
  </si>
  <si>
    <t>1620</t>
  </si>
  <si>
    <t>CHICO-PARADISE, CA, (MSA)</t>
  </si>
  <si>
    <t>CINCINNATI, OH-KY-IN</t>
  </si>
  <si>
    <t xml:space="preserve">1640 </t>
  </si>
  <si>
    <t>CINCINNATI, OH-KY-IN, (PMSA)</t>
  </si>
  <si>
    <t>CLARKSVILLE-HOPKINSVILLE, TN-KY</t>
  </si>
  <si>
    <t>1660</t>
  </si>
  <si>
    <t>CLARKSVILLE-HOPKINSVILLE, TN-KY, (MSA)</t>
  </si>
  <si>
    <t>CLEVELAND-LORAIN-ELYRIA, OH</t>
  </si>
  <si>
    <t xml:space="preserve">1680 </t>
  </si>
  <si>
    <t>CLEVELAND-LORAIN-ELYRIA, OH, (PMSA)</t>
  </si>
  <si>
    <t>COLORADO SPRINGS, CO</t>
  </si>
  <si>
    <t>1720</t>
  </si>
  <si>
    <t>COLORADO SPRINGS, CO, (MSA)</t>
  </si>
  <si>
    <t>COLUMBIA, MO</t>
  </si>
  <si>
    <t>1740</t>
  </si>
  <si>
    <t>COLUMBIA, MO, (MSA)</t>
  </si>
  <si>
    <t>COLUMBIA, SC</t>
  </si>
  <si>
    <t>1760</t>
  </si>
  <si>
    <t>COLUMBIA, SC, (MSA)</t>
  </si>
  <si>
    <t>COLUMBUS, GA-AL</t>
  </si>
  <si>
    <t>1800</t>
  </si>
  <si>
    <t>COLUMBUS, GA-AL, (MSA)</t>
  </si>
  <si>
    <t>COLUMBUS, OH</t>
  </si>
  <si>
    <t xml:space="preserve">1840 </t>
  </si>
  <si>
    <t>COLUMBUS, OH, (MSA)</t>
  </si>
  <si>
    <t>CORPUS CHRISTI, TX</t>
  </si>
  <si>
    <t>1880</t>
  </si>
  <si>
    <t>CORPUS CHRISTI, TX, (MSA)</t>
  </si>
  <si>
    <t>CUMBERLAND, MD-WV</t>
  </si>
  <si>
    <t>1900</t>
  </si>
  <si>
    <t>CUMBERLAND, MD-WV, (MSA)</t>
  </si>
  <si>
    <t>DALLAS, TX</t>
  </si>
  <si>
    <t>1920</t>
  </si>
  <si>
    <t>DALLAS, TX, (PMSA)</t>
  </si>
  <si>
    <t>DANBURY, CT</t>
  </si>
  <si>
    <t>1930</t>
  </si>
  <si>
    <t>DANBURY, CT, (PMSA)</t>
  </si>
  <si>
    <t>DANVILLE, VA</t>
  </si>
  <si>
    <t>1950</t>
  </si>
  <si>
    <t>DANVILLE, VA, (MSA)</t>
  </si>
  <si>
    <t>DAVENPORT-MOLINE-ROCK ISLAND, IA-IL</t>
  </si>
  <si>
    <t>1960</t>
  </si>
  <si>
    <t>DAVENPORT-MOLINE-ROCK ISLAND, IA-IL, (MSA)</t>
  </si>
  <si>
    <t>DAYTON-SPRINGFIELD, OH</t>
  </si>
  <si>
    <t>2000</t>
  </si>
  <si>
    <t>DAYTON-SPRINGFIELD, OH, (MSA)</t>
  </si>
  <si>
    <t>DAYTONA BEACH, FL</t>
  </si>
  <si>
    <t>2020</t>
  </si>
  <si>
    <t>DAYTONA BEACH, FL, (MSA)</t>
  </si>
  <si>
    <t>DECATUR, AL</t>
  </si>
  <si>
    <t>2030</t>
  </si>
  <si>
    <t>DECATUR, AL, (MSA)</t>
  </si>
  <si>
    <t>DECATUR, IL</t>
  </si>
  <si>
    <t>2040</t>
  </si>
  <si>
    <t>DECATUR, IL, (MSA)</t>
  </si>
  <si>
    <t>DENVER, CO</t>
  </si>
  <si>
    <t>2080</t>
  </si>
  <si>
    <t>DENVER, CO, (PMSA)</t>
  </si>
  <si>
    <t>DES MOINES, IA</t>
  </si>
  <si>
    <t>2120</t>
  </si>
  <si>
    <t>DES MOINES, IA, (MSA)</t>
  </si>
  <si>
    <t>DETROIT, MI</t>
  </si>
  <si>
    <t>2160</t>
  </si>
  <si>
    <t>DETROIT, MI, (PMSA)</t>
  </si>
  <si>
    <t>DOTHAN, AL</t>
  </si>
  <si>
    <t>2180</t>
  </si>
  <si>
    <t>DOTHAN, AL, (MSA)</t>
  </si>
  <si>
    <t>DOVER, DE</t>
  </si>
  <si>
    <t>2190</t>
  </si>
  <si>
    <t>DOVER, DE, (MSA)</t>
  </si>
  <si>
    <t>DUBUQUE, IA</t>
  </si>
  <si>
    <t>2200</t>
  </si>
  <si>
    <t>DUBUQUE, IA, (MSA)</t>
  </si>
  <si>
    <t>DULUTH-SUPERIOR, MN-WI</t>
  </si>
  <si>
    <t>2240</t>
  </si>
  <si>
    <t>DULUTH-SUPERIOR, MN-WI, (MSA)</t>
  </si>
  <si>
    <t>DUTCHESS COUNTY, NY</t>
  </si>
  <si>
    <t>2281</t>
  </si>
  <si>
    <t>DUTCHESS COUNTY, NY, (PMSA)</t>
  </si>
  <si>
    <t>EAU CLAIRE, WI</t>
  </si>
  <si>
    <t>2290</t>
  </si>
  <si>
    <t>EAU CLAIRE, WI, (MSA)</t>
  </si>
  <si>
    <t>EL PASO, TX</t>
  </si>
  <si>
    <t>2320</t>
  </si>
  <si>
    <t>EL PASO, TX, (MSA)</t>
  </si>
  <si>
    <t>ELKHART-GOSHEN, IN</t>
  </si>
  <si>
    <t>2330</t>
  </si>
  <si>
    <t>ELKHART-GOSHEN, IN, (MSA)</t>
  </si>
  <si>
    <t>ELMIRA, NY</t>
  </si>
  <si>
    <t>2335</t>
  </si>
  <si>
    <t>ELMIRA, NY, (MSA)</t>
  </si>
  <si>
    <t>ENID, OK</t>
  </si>
  <si>
    <t>2340</t>
  </si>
  <si>
    <t>ENID, OK, (MSA)</t>
  </si>
  <si>
    <t>ERIE, PA</t>
  </si>
  <si>
    <t>2360</t>
  </si>
  <si>
    <t>ERIE, PA, (MSA)</t>
  </si>
  <si>
    <t>EUGENE-SPRINGFIELD, OR</t>
  </si>
  <si>
    <t>2400</t>
  </si>
  <si>
    <t>EUGENE-SPRINGFIELD, OR, (MSA)</t>
  </si>
  <si>
    <t>EVANSVILLE-HENDERSON, IN-KY</t>
  </si>
  <si>
    <t>2440</t>
  </si>
  <si>
    <t>EVANSVILLE-HENDERSON, IN-KY, (MSA)</t>
  </si>
  <si>
    <t>FARGO-MOORHEAD, ND-MN</t>
  </si>
  <si>
    <t>2520</t>
  </si>
  <si>
    <t>FARGO-MOORHEAD, ND-MN, (MSA)</t>
  </si>
  <si>
    <t>FAYETTEVILLE-SPRINGDALE-ROGERS, AR</t>
  </si>
  <si>
    <t>2560</t>
  </si>
  <si>
    <t>FAYETTEVILLE-SPRINGDALE-ROGERS, AR, (MSA)</t>
  </si>
  <si>
    <t>FAYETTEVILLE, NC</t>
  </si>
  <si>
    <t>2580</t>
  </si>
  <si>
    <t>FAYETTEVILLE, NC, (MSA)</t>
  </si>
  <si>
    <t>FITCHBURG-LEOMINSTER, MA</t>
  </si>
  <si>
    <t>2600</t>
  </si>
  <si>
    <t>FITCHBURG-LEOMINSTER, MA, (PMSA)</t>
  </si>
  <si>
    <t>FLAGSTAFF, AZ-UT</t>
  </si>
  <si>
    <t>2620</t>
  </si>
  <si>
    <t>FLAGSTAFF, AZ-UT, (MSA)</t>
  </si>
  <si>
    <t>FLINT, MI</t>
  </si>
  <si>
    <t>2640</t>
  </si>
  <si>
    <t>FLINT, MI, (PMSA)</t>
  </si>
  <si>
    <t>FLORENCE, AL</t>
  </si>
  <si>
    <t>2650</t>
  </si>
  <si>
    <t>FLORENCE, AL, (MSA)</t>
  </si>
  <si>
    <t>FLORENCE, SC</t>
  </si>
  <si>
    <t>2655</t>
  </si>
  <si>
    <t>FLORENCE, SC, (MSA)</t>
  </si>
  <si>
    <t>FORT COLLINS-LOVELAND, CO</t>
  </si>
  <si>
    <t>2670</t>
  </si>
  <si>
    <t>FORT COLLINS-LOVELAND, CO, (MSA)</t>
  </si>
  <si>
    <t>FORT LAUDERDALE, FL</t>
  </si>
  <si>
    <t>2680</t>
  </si>
  <si>
    <t>FORT LAUDERDALE, FL, (PMSA)</t>
  </si>
  <si>
    <t>FORT MYERS-CAPE CORAL, FL</t>
  </si>
  <si>
    <t>2700</t>
  </si>
  <si>
    <t>FORT MYERS-CAPE CORAL, FL, (MSA)</t>
  </si>
  <si>
    <t>FORT PIERCE-PORT ST. LUCIE, FL</t>
  </si>
  <si>
    <t>2710</t>
  </si>
  <si>
    <t>FORT PIERCE-PORT ST. LUCIE, FL, (MSA)</t>
  </si>
  <si>
    <t>FORT SMITH, AR-OK</t>
  </si>
  <si>
    <t>2720</t>
  </si>
  <si>
    <t>FORT SMITH, AR-OK, (MSA)</t>
  </si>
  <si>
    <t>FORT WALTON BEACH, FL</t>
  </si>
  <si>
    <t>2750</t>
  </si>
  <si>
    <t>FORT WALTON BEACH, FL, (MSA)</t>
  </si>
  <si>
    <t>FORT WAYNE, IN</t>
  </si>
  <si>
    <t>2760</t>
  </si>
  <si>
    <t>FORT WAYNE, IN, (MSA)</t>
  </si>
  <si>
    <t>FORT WORTH-ARLINGTON, TX</t>
  </si>
  <si>
    <t>2800</t>
  </si>
  <si>
    <t>FORT WORTH-ARLINGTON, TX, (PMSA)</t>
  </si>
  <si>
    <t>FRESNO, CA</t>
  </si>
  <si>
    <t>2840</t>
  </si>
  <si>
    <t>FRESNO, CA, (MSA)</t>
  </si>
  <si>
    <t>GADSDEN, AL</t>
  </si>
  <si>
    <t>2880</t>
  </si>
  <si>
    <t>GADSDEN, AL, (MSA)</t>
  </si>
  <si>
    <t>GAINESVILLE, FL</t>
  </si>
  <si>
    <t>2900</t>
  </si>
  <si>
    <t>GAINESVILLE, FL, (MSA)</t>
  </si>
  <si>
    <t>GALVESTON-TEXAS CITY, TX</t>
  </si>
  <si>
    <t>2920</t>
  </si>
  <si>
    <t>GALVESTON-TEXAS CITY, TX, (PMSA)</t>
  </si>
  <si>
    <t>GARY, IN</t>
  </si>
  <si>
    <t>2960</t>
  </si>
  <si>
    <t>GARY, IN, (PMSA)</t>
  </si>
  <si>
    <t>GLENS FALLS, NY</t>
  </si>
  <si>
    <t>2975</t>
  </si>
  <si>
    <t>GLENS FALLS, NY, (MSA)</t>
  </si>
  <si>
    <t>GOLDSBORO, NC</t>
  </si>
  <si>
    <t>2980</t>
  </si>
  <si>
    <t>GOLDSBORO, NC, (MSA)</t>
  </si>
  <si>
    <t>GRAND FORKS, ND-MN</t>
  </si>
  <si>
    <t>2985</t>
  </si>
  <si>
    <t>GRAND FORKS, ND-MN, (MSA)</t>
  </si>
  <si>
    <t>GRAND JUNCTION, CO</t>
  </si>
  <si>
    <t>2995</t>
  </si>
  <si>
    <t>GRAND JUNCTION, CO, (MSA)</t>
  </si>
  <si>
    <t>GRAND RAPIDS-MUSKEGON-HOLLAND, MI</t>
  </si>
  <si>
    <t>3000</t>
  </si>
  <si>
    <t>GRAND RAPIDS-MUSKEGON-HOLLAND, MI, (MSA)</t>
  </si>
  <si>
    <t>GREAT FALLS, MT</t>
  </si>
  <si>
    <t>3040</t>
  </si>
  <si>
    <t>GREAT FALLS, MT, (MSA)</t>
  </si>
  <si>
    <t>GREELEY, CO</t>
  </si>
  <si>
    <t>3060</t>
  </si>
  <si>
    <t>GREELEY, CO, (PMSA)</t>
  </si>
  <si>
    <t>GREEN BAY, WI</t>
  </si>
  <si>
    <t>3080</t>
  </si>
  <si>
    <t>GREEN BAY, WI, (MSA)</t>
  </si>
  <si>
    <t>GREENSBORO--WINSTON-SALEM--HIGH POINT, NC</t>
  </si>
  <si>
    <t>3120</t>
  </si>
  <si>
    <t>GREENSBORO--WINSTON-SALEM--HIGH POINT, NC, (MSA</t>
  </si>
  <si>
    <t>GREENVILLE-SPARTANBURG-ANDERSON, SC</t>
  </si>
  <si>
    <t>3150</t>
  </si>
  <si>
    <t>GREENVILLE-SPARTANBURG-ANDERSON, SC, (MSA)</t>
  </si>
  <si>
    <t>GREENVILLE, NC</t>
  </si>
  <si>
    <t>3160</t>
  </si>
  <si>
    <t>GREENVILLE, NC, (MSA)</t>
  </si>
  <si>
    <t>HAGERSTOWN, MD</t>
  </si>
  <si>
    <t>3180</t>
  </si>
  <si>
    <t>HAGERSTOWN, MD, (PMSA)</t>
  </si>
  <si>
    <t>HAMILTON-MIDDLETOWN, OH</t>
  </si>
  <si>
    <t>3200</t>
  </si>
  <si>
    <t>HAMILTON-MIDDLETOWN, OH, (PMSA)</t>
  </si>
  <si>
    <t>HARRISBURG-LEBANON-CARLISLE, PA</t>
  </si>
  <si>
    <t>3240</t>
  </si>
  <si>
    <t>HARRISBURG-LEBANON-CARLISLE, PA, (MSA)</t>
  </si>
  <si>
    <t>HARTFORD, CT</t>
  </si>
  <si>
    <t>3280</t>
  </si>
  <si>
    <t>HARTFORD, CT, (MSA)</t>
  </si>
  <si>
    <t>HATTIESBURG, MS</t>
  </si>
  <si>
    <t>3285</t>
  </si>
  <si>
    <t>HATTIESBURG, MS, (MSA)</t>
  </si>
  <si>
    <t>HICKORY-MORGANTON-LENOIR, NC</t>
  </si>
  <si>
    <t>3290</t>
  </si>
  <si>
    <t>HICKORY-MORGANTON-LENOIR, NC, (MSA)</t>
  </si>
  <si>
    <t>HONOLULU, HI</t>
  </si>
  <si>
    <t>3320</t>
  </si>
  <si>
    <t>HONOLULU, HI, (MSA)</t>
  </si>
  <si>
    <t>HOUMA, LA</t>
  </si>
  <si>
    <t>3350</t>
  </si>
  <si>
    <t>HOUMA, LA, (MSA)</t>
  </si>
  <si>
    <t>HOUSTON, TX</t>
  </si>
  <si>
    <t xml:space="preserve">3360   </t>
  </si>
  <si>
    <t>HOUSTON, TX, (PMSA)</t>
  </si>
  <si>
    <t>HUNTINGTON-ASHLAND, WV-KY-OH</t>
  </si>
  <si>
    <t>3400</t>
  </si>
  <si>
    <t>HUNTINGTON-ASHLAND, WV-KY-OH, (MSA)</t>
  </si>
  <si>
    <t>HUNTSVILLE, AL</t>
  </si>
  <si>
    <t>3440</t>
  </si>
  <si>
    <t>HUNTSVILLE, AL, (MSA)</t>
  </si>
  <si>
    <t>INDIANAPOLIS, IN</t>
  </si>
  <si>
    <t xml:space="preserve">3480 </t>
  </si>
  <si>
    <t>INDIANAPOLIS, IN, (MSA)</t>
  </si>
  <si>
    <t>IOWA CITY, IA</t>
  </si>
  <si>
    <t>3500</t>
  </si>
  <si>
    <t>IOWA CITY, IA, (MSA)</t>
  </si>
  <si>
    <t>JACKSON, MI</t>
  </si>
  <si>
    <t>3520</t>
  </si>
  <si>
    <t>JACKSON, MI, (MSA)</t>
  </si>
  <si>
    <t>JACKSON, MS</t>
  </si>
  <si>
    <t>3560</t>
  </si>
  <si>
    <t>JACKSON, MS, (MSA)</t>
  </si>
  <si>
    <t>JACKSON, TN</t>
  </si>
  <si>
    <t>3580</t>
  </si>
  <si>
    <t>JACKSON, TN, (MSA)</t>
  </si>
  <si>
    <t>JACKSONVILLE, FL</t>
  </si>
  <si>
    <t>3600</t>
  </si>
  <si>
    <t>JACKSONVILLE, FL, (MSA)</t>
  </si>
  <si>
    <t>JACKSONVILLE, NC</t>
  </si>
  <si>
    <t>3605</t>
  </si>
  <si>
    <t>JACKSONVILLE, NC, (MSA)</t>
  </si>
  <si>
    <t>JAMESTOWN, NY</t>
  </si>
  <si>
    <t>3610</t>
  </si>
  <si>
    <t>JAMESTOWN, NY, (MSA)</t>
  </si>
  <si>
    <t>JANESVILLE-BELOIT, WI</t>
  </si>
  <si>
    <t>3620</t>
  </si>
  <si>
    <t>JANESVILLE-BELOIT, WI, (MSA)</t>
  </si>
  <si>
    <t>JERSEY CITY, NJ (PMSA)</t>
  </si>
  <si>
    <t>3640</t>
  </si>
  <si>
    <t>JOHNSON CITY-KINGSPORT-BRISTOL, TN-VA</t>
  </si>
  <si>
    <t>3660</t>
  </si>
  <si>
    <t>JOHNSON CITY-KINGSPORT-BRISTOL, TN-VA, (MSA)</t>
  </si>
  <si>
    <t>JOHNSTOWN, PA</t>
  </si>
  <si>
    <t>3680</t>
  </si>
  <si>
    <t>JOHNSTOWN, PA, (MSA)</t>
  </si>
  <si>
    <t>JONESBORO, AR</t>
  </si>
  <si>
    <t>3700</t>
  </si>
  <si>
    <t>JONESBORO, AR, (MSA)</t>
  </si>
  <si>
    <t>JOPLIN, MO</t>
  </si>
  <si>
    <t>3710</t>
  </si>
  <si>
    <t>JOPLIN, MO, (MSA)</t>
  </si>
  <si>
    <t>KALAMAZOO-BATTLE CREEK, MI</t>
  </si>
  <si>
    <t>3720</t>
  </si>
  <si>
    <t>KALAMAZOO-BATTLE CREEK, MI, (MSA)</t>
  </si>
  <si>
    <t>KANKAKEE, IL</t>
  </si>
  <si>
    <t>3740</t>
  </si>
  <si>
    <t>KANKAKEE, IL, (PMSA)</t>
  </si>
  <si>
    <t>KANSAS CITY, MO-KS</t>
  </si>
  <si>
    <t xml:space="preserve">3760 </t>
  </si>
  <si>
    <t>KANSAS CITY, MO-KS, (MSA)</t>
  </si>
  <si>
    <t>KENOSHA, WI</t>
  </si>
  <si>
    <t>3800</t>
  </si>
  <si>
    <t>KENOSHA, WI, (PMSA)</t>
  </si>
  <si>
    <t>KILLEEN-TEMPLE, TX</t>
  </si>
  <si>
    <t>3810</t>
  </si>
  <si>
    <t>KILLEEN-TEMPLE, TX, (MSA)</t>
  </si>
  <si>
    <t>KNOXVILLE, TN</t>
  </si>
  <si>
    <t>3840</t>
  </si>
  <si>
    <t>KNOXVILLE, TN, (MSA)</t>
  </si>
  <si>
    <t>KOKOMO, IN</t>
  </si>
  <si>
    <t>3850</t>
  </si>
  <si>
    <t>KOKOMO, IN, (MSA)</t>
  </si>
  <si>
    <t>LA CROSSE, WI-MN</t>
  </si>
  <si>
    <t>3870</t>
  </si>
  <si>
    <t>LA CROSSE, WI-MN, (MSA)</t>
  </si>
  <si>
    <t>LAFAYETTE, IN</t>
  </si>
  <si>
    <t>3880</t>
  </si>
  <si>
    <t>LAFAYETTE, IN, (MSA)</t>
  </si>
  <si>
    <t>LAFAYETTE, LA</t>
  </si>
  <si>
    <t>3920</t>
  </si>
  <si>
    <t>LAFAYETTE, LA, (MSA)</t>
  </si>
  <si>
    <t>LAKE CHARLES, LA</t>
  </si>
  <si>
    <t>3960</t>
  </si>
  <si>
    <t>LAKE CHARLES, LA, (MSA)</t>
  </si>
  <si>
    <t>LAKELAND-WINTER HAVEN, FL</t>
  </si>
  <si>
    <t>3980</t>
  </si>
  <si>
    <t>LAKELAND-WINTER HAVEN, FL, (MSA)</t>
  </si>
  <si>
    <t>LANCASTER, PA</t>
  </si>
  <si>
    <t>4000</t>
  </si>
  <si>
    <t>LANCASTER, PA, (MSA)</t>
  </si>
  <si>
    <t>LANSING-EAST LANSING, MI</t>
  </si>
  <si>
    <t>4040</t>
  </si>
  <si>
    <t>LANSING-EAST LANSING, MI, (MSA)</t>
  </si>
  <si>
    <t>LAREDO, TX</t>
  </si>
  <si>
    <t>4080</t>
  </si>
  <si>
    <t>LAREDO, TX, (MSA)</t>
  </si>
  <si>
    <t>LAS CRUCES, NM</t>
  </si>
  <si>
    <t>4100</t>
  </si>
  <si>
    <t>LAS CRUCES, NM, (MSA)</t>
  </si>
  <si>
    <t>LAS VEGAS, NV-AZ</t>
  </si>
  <si>
    <t xml:space="preserve">4120 </t>
  </si>
  <si>
    <t>LAS VEGAS, NV-AZ, (MSA)</t>
  </si>
  <si>
    <t>LAWRENCE, KS</t>
  </si>
  <si>
    <t>4150</t>
  </si>
  <si>
    <t>LAWRENCE, KS, (MSA)</t>
  </si>
  <si>
    <t>LAWRENCE, MA-NH (PMSA)</t>
  </si>
  <si>
    <t>4160</t>
  </si>
  <si>
    <t>LAWTON, OK</t>
  </si>
  <si>
    <t>4200</t>
  </si>
  <si>
    <t>LAWTON, OK, (MSA)</t>
  </si>
  <si>
    <t>LEWISTON-AUBURN, ME</t>
  </si>
  <si>
    <t>4240</t>
  </si>
  <si>
    <t>LEWISTON-AUBURN, ME, (MSA)</t>
  </si>
  <si>
    <t>LEXINGTON, KY</t>
  </si>
  <si>
    <t>4280</t>
  </si>
  <si>
    <t>LEXINGTON, KY, (MSA)</t>
  </si>
  <si>
    <t>LIMA, OH</t>
  </si>
  <si>
    <t>4320</t>
  </si>
  <si>
    <t>LIMA, OH, (MSA)</t>
  </si>
  <si>
    <t>LINCOLN, NE</t>
  </si>
  <si>
    <t>4360</t>
  </si>
  <si>
    <t>LINCOLN, NE, (MSA)</t>
  </si>
  <si>
    <t>LITTLE ROCK-NORTH LITTLE ROCK, AR</t>
  </si>
  <si>
    <t>4400</t>
  </si>
  <si>
    <t>LITTLE ROCK-NORTH LITTLE ROCK, AR, (MSA)</t>
  </si>
  <si>
    <t>LONGVIEW-MARSHALL, TX</t>
  </si>
  <si>
    <t>4420</t>
  </si>
  <si>
    <t>LONGVIEW-MARSHALL, TX, (MSA)</t>
  </si>
  <si>
    <t>LOS ANGELES-LONG BEACH, CA</t>
  </si>
  <si>
    <t>4480</t>
  </si>
  <si>
    <t>LOS ANGELES-LONG BEACH, CA, (PMSA)</t>
  </si>
  <si>
    <t>LOUISVILLE, KY-IN</t>
  </si>
  <si>
    <t xml:space="preserve">4520 </t>
  </si>
  <si>
    <t>LOUISVILLE, KY-IN, (MSA)</t>
  </si>
  <si>
    <t>LOWELL, MA-NH</t>
  </si>
  <si>
    <t>4560</t>
  </si>
  <si>
    <t>LOWELL, MA-NH, (PMSA)</t>
  </si>
  <si>
    <t>LUBBOCK, TX</t>
  </si>
  <si>
    <t>4600</t>
  </si>
  <si>
    <t>LUBBOCK, TX, (MSA)</t>
  </si>
  <si>
    <t>LYNCHBURG, VA</t>
  </si>
  <si>
    <t>4640</t>
  </si>
  <si>
    <t>LYNCHBURG, VA, (MSA)</t>
  </si>
  <si>
    <t>MACON, GA</t>
  </si>
  <si>
    <t>4680</t>
  </si>
  <si>
    <t>MACON, GA, (MSA)</t>
  </si>
  <si>
    <t>MADISON, WI</t>
  </si>
  <si>
    <t>4720</t>
  </si>
  <si>
    <t>MADISON, WI, (MSA)</t>
  </si>
  <si>
    <t>MANCHESTER, NH</t>
  </si>
  <si>
    <t>4760</t>
  </si>
  <si>
    <t>MANCHESTER, NH, (PMSA)</t>
  </si>
  <si>
    <t>MANSFIELD, OH</t>
  </si>
  <si>
    <t>4800</t>
  </si>
  <si>
    <t>MANSFIELD, OH, (MSA)</t>
  </si>
  <si>
    <t>MCALLEN-EDINBURG-MISSION, TX</t>
  </si>
  <si>
    <t>4880</t>
  </si>
  <si>
    <t>MCALLEN-EDINBURG-MISSION, TX, (MSA)</t>
  </si>
  <si>
    <t>MEDFORD-ASHLAND, OR</t>
  </si>
  <si>
    <t>4890</t>
  </si>
  <si>
    <t>MEDFORD-ASHLAND, OR, (MSA)</t>
  </si>
  <si>
    <t>MELBOURNE-TITUSVILLE-PALM BAY, FL</t>
  </si>
  <si>
    <t>4900</t>
  </si>
  <si>
    <t>MELBOURNE-TITUSVILLE-PALM BAY, FL, (MSA)</t>
  </si>
  <si>
    <t>MEMPHIS, TN-AR-MS</t>
  </si>
  <si>
    <t>4920</t>
  </si>
  <si>
    <t>MEMPHIS, TN-AR-MS, (MSA)</t>
  </si>
  <si>
    <t>MERCED, CA</t>
  </si>
  <si>
    <t>4940</t>
  </si>
  <si>
    <t>MERCED, CA, (MSA)</t>
  </si>
  <si>
    <t>MIAMI, FL</t>
  </si>
  <si>
    <t>5000</t>
  </si>
  <si>
    <t>MIAMI, FL, (PMSA)</t>
  </si>
  <si>
    <t>MIDDLESEX-SOMERSET-HUNTERDON, NJ</t>
  </si>
  <si>
    <t xml:space="preserve">5015  </t>
  </si>
  <si>
    <t>MIDDLESEX-SOMERSET-HUNTERDON, NJ, (PMSA)</t>
  </si>
  <si>
    <t>MILWAUKEE-WAUKESHA, WI</t>
  </si>
  <si>
    <t>5080</t>
  </si>
  <si>
    <t>MILWAUKEE-WAUKESHA, WI, (PMSA)</t>
  </si>
  <si>
    <t>MINNEAPOLIS-ST. PAUL, MN-WI</t>
  </si>
  <si>
    <t xml:space="preserve">5120 </t>
  </si>
  <si>
    <t>MINNEAPOLIS-ST. PAUL, MN-WI, (MSA)</t>
  </si>
  <si>
    <t>MISSOULA, MT</t>
  </si>
  <si>
    <t>5140</t>
  </si>
  <si>
    <t>MISSOULA, MT, (MSA)</t>
  </si>
  <si>
    <t>MOBILE, AL</t>
  </si>
  <si>
    <t>5160</t>
  </si>
  <si>
    <t>MOBILE, AL, (MSA)</t>
  </si>
  <si>
    <t>MODESTO, CA</t>
  </si>
  <si>
    <t>5170</t>
  </si>
  <si>
    <t>MODESTO, CA, (MSA)</t>
  </si>
  <si>
    <t>MONMOUTH-OCEAN, NJ</t>
  </si>
  <si>
    <t>5190</t>
  </si>
  <si>
    <t>MONMOUTH-OCEAN, NJ, (PMSA)</t>
  </si>
  <si>
    <t>MONROE, LA</t>
  </si>
  <si>
    <t>5200</t>
  </si>
  <si>
    <t>MONROE, LA, (MSA)</t>
  </si>
  <si>
    <t>MONTGOMERY, AL</t>
  </si>
  <si>
    <t>5240</t>
  </si>
  <si>
    <t>MONTGOMERY, AL, (MSA)</t>
  </si>
  <si>
    <t>MUNCIE, IN</t>
  </si>
  <si>
    <t>5280</t>
  </si>
  <si>
    <t>MUNCIE, IN, (MSA)</t>
  </si>
  <si>
    <t>MYRTLE BEACH, SC</t>
  </si>
  <si>
    <t>5330</t>
  </si>
  <si>
    <t>MYRTLE BEACH, SC, (MSA)</t>
  </si>
  <si>
    <t>NAPLES, FL</t>
  </si>
  <si>
    <t>5345</t>
  </si>
  <si>
    <t>NAPLES, FL, (MSA)</t>
  </si>
  <si>
    <t>NASHUA, NH (PMSA)</t>
  </si>
  <si>
    <t>5350</t>
  </si>
  <si>
    <t>NASHVILLE, TN</t>
  </si>
  <si>
    <t>5360</t>
  </si>
  <si>
    <t>NASHVILLE, TN, (MSA)</t>
  </si>
  <si>
    <t>NASSAU-SUFFOLK, NY</t>
  </si>
  <si>
    <t xml:space="preserve">5380 </t>
  </si>
  <si>
    <t>NASSAU-SUFFOLK, NY, (PMSA)</t>
  </si>
  <si>
    <t>NEW BEDFORD, MA</t>
  </si>
  <si>
    <t>5400</t>
  </si>
  <si>
    <t>NEW BEDFORD, MA, (PMSA)</t>
  </si>
  <si>
    <t>NEW HAVEN-MERIDEN, CT</t>
  </si>
  <si>
    <t>5480</t>
  </si>
  <si>
    <t>NEW HAVEN-MERIDEN, CT, (PMSA)</t>
  </si>
  <si>
    <t>NEW LONDON-NORWICH, CT-RI</t>
  </si>
  <si>
    <t>5520</t>
  </si>
  <si>
    <t>NEW LONDON-NORWICH, CT-RI, (MSA)</t>
  </si>
  <si>
    <t>NEW ORLEANS, LA</t>
  </si>
  <si>
    <t>5560</t>
  </si>
  <si>
    <t>NEW ORLEANS, LA, (MSA)</t>
  </si>
  <si>
    <t>NEW YORK, NY</t>
  </si>
  <si>
    <t xml:space="preserve">5600 </t>
  </si>
  <si>
    <t>NEW YORK, NY, (PMSA)</t>
  </si>
  <si>
    <t>NEWARK, NJ</t>
  </si>
  <si>
    <t>5640</t>
  </si>
  <si>
    <t>NEWARK, NJ, (PMSA)</t>
  </si>
  <si>
    <t>NEWBURGH, NY-PA</t>
  </si>
  <si>
    <t>5660</t>
  </si>
  <si>
    <t>NEWBURGH, NY-PA, (PMSA)</t>
  </si>
  <si>
    <t>NORFOLK-VIRGINIA BEACH-NEWPORT NEWS, VA-NC</t>
  </si>
  <si>
    <t xml:space="preserve">5720  </t>
  </si>
  <si>
    <t>NORFOLK-VIRGINIA BEACH-NEWPORT NEWS, VA-NC, (MS</t>
  </si>
  <si>
    <t>OAKLAND, CA</t>
  </si>
  <si>
    <t xml:space="preserve">5775  </t>
  </si>
  <si>
    <t>OAKLAND, CA, (PMSA)</t>
  </si>
  <si>
    <t>OCALA, FL</t>
  </si>
  <si>
    <t>5790</t>
  </si>
  <si>
    <t>OCALA, FL, (MSA)</t>
  </si>
  <si>
    <t>ODESSA-MIDLAND, TX</t>
  </si>
  <si>
    <t>5800</t>
  </si>
  <si>
    <t>ODESSA-MIDLAND, TX, (MSA)</t>
  </si>
  <si>
    <t>OKLAHOMA CITY, OK</t>
  </si>
  <si>
    <t xml:space="preserve">5880 </t>
  </si>
  <si>
    <t>OKLAHOMA CITY, OK, (MSA)</t>
  </si>
  <si>
    <t>OLYMPIA, WA</t>
  </si>
  <si>
    <t>5910</t>
  </si>
  <si>
    <t>OLYMPIA, WA, (PMSA)</t>
  </si>
  <si>
    <t>OMAHA, NE-IA</t>
  </si>
  <si>
    <t>5920</t>
  </si>
  <si>
    <t>OMAHA, NE-IA, (MSA)</t>
  </si>
  <si>
    <t>ORANGE COUNTY, CA</t>
  </si>
  <si>
    <t>5945</t>
  </si>
  <si>
    <t>ORANGE COUNTY, CA, (PMSA)</t>
  </si>
  <si>
    <t>ORLANDO, FL</t>
  </si>
  <si>
    <t>5960</t>
  </si>
  <si>
    <t>ORLANDO, FL, (MSA)</t>
  </si>
  <si>
    <t>OWENSBORO, KY</t>
  </si>
  <si>
    <t>5990</t>
  </si>
  <si>
    <t>OWENSBORO, KY, (MSA)</t>
  </si>
  <si>
    <t>PANAMA CITY, FL</t>
  </si>
  <si>
    <t>6015</t>
  </si>
  <si>
    <t>PANAMA CITY, FL, (MSA)</t>
  </si>
  <si>
    <t>PARKERSBURG-MARIETTA, WV-OH</t>
  </si>
  <si>
    <t>6020</t>
  </si>
  <si>
    <t>PARKERSBURG-MARIETTA, WV-OH, (MSA)</t>
  </si>
  <si>
    <t>PENSACOLA, FL</t>
  </si>
  <si>
    <t>6080</t>
  </si>
  <si>
    <t>PENSACOLA, FL, (MSA)</t>
  </si>
  <si>
    <t>PEORIA-PEKIN, IL</t>
  </si>
  <si>
    <t>6120</t>
  </si>
  <si>
    <t>PEORIA-PEKIN, IL, (MSA)</t>
  </si>
  <si>
    <t>PHILADELPHIA, PA-NJ</t>
  </si>
  <si>
    <t xml:space="preserve">6160 </t>
  </si>
  <si>
    <t>PHILADELPHIA, PA-NJ, (PMSA)</t>
  </si>
  <si>
    <t>PHOENIX-MESA, AZ</t>
  </si>
  <si>
    <t xml:space="preserve">6200  </t>
  </si>
  <si>
    <t>PHOENIX-MESA, AZ, (MSA)</t>
  </si>
  <si>
    <t>PINE BLUFF, AR</t>
  </si>
  <si>
    <t>6240</t>
  </si>
  <si>
    <t>PINE BLUFF, AR, (MSA)</t>
  </si>
  <si>
    <t>PITTSBURGH, PA</t>
  </si>
  <si>
    <t>6280</t>
  </si>
  <si>
    <t>PITTSBURGH, PA, (MSA)</t>
  </si>
  <si>
    <t>PITTSFIELD, MA</t>
  </si>
  <si>
    <t>6320</t>
  </si>
  <si>
    <t>PITTSFIELD, MA, (MSA)</t>
  </si>
  <si>
    <t>POCATELLO, ID</t>
  </si>
  <si>
    <t>6340</t>
  </si>
  <si>
    <t>POCATELLO, ID, (MSA)</t>
  </si>
  <si>
    <t>PORTLAND-VANCOUVER, OR-WA</t>
  </si>
  <si>
    <t>6400</t>
  </si>
  <si>
    <t>PORTLAND-VANCOUVER, OR-WA, (PMSA)</t>
  </si>
  <si>
    <t>PORTLAND, ME</t>
  </si>
  <si>
    <t>6440</t>
  </si>
  <si>
    <t>PORTLAND, ME, (MSA)</t>
  </si>
  <si>
    <t>PORTSMOUTH-ROCHESTER, NH-ME</t>
  </si>
  <si>
    <t>6450</t>
  </si>
  <si>
    <t>PORTSMOUTH-ROCHESTER, NH-ME, (PMSA)</t>
  </si>
  <si>
    <t>PROVIDENCE-FALL RIVER-WARWICK, RI-MA</t>
  </si>
  <si>
    <t>6480</t>
  </si>
  <si>
    <t>PROVIDENCE-FALL RIVER-WARWICK, RI-MA, (MSA)</t>
  </si>
  <si>
    <t>PROVO-OREM, UT</t>
  </si>
  <si>
    <t>6520</t>
  </si>
  <si>
    <t>PROVO-OREM, UT, (MSA)</t>
  </si>
  <si>
    <t>PUEBLO, CO</t>
  </si>
  <si>
    <t>6560</t>
  </si>
  <si>
    <t>PUEBLO, CO, (MSA)</t>
  </si>
  <si>
    <t>PUNTA GORDA, FL</t>
  </si>
  <si>
    <t>6580</t>
  </si>
  <si>
    <t>PUNTA GORDA, FL, (MSA)</t>
  </si>
  <si>
    <t>RACINE, WI</t>
  </si>
  <si>
    <t>6600</t>
  </si>
  <si>
    <t>RACINE, WI, (PMSA)</t>
  </si>
  <si>
    <t>RALEIGH-DURHAM-CHAPEL HILL, NC</t>
  </si>
  <si>
    <t xml:space="preserve">6640 </t>
  </si>
  <si>
    <t>RALEIGH-DURHAM-CHAPEL HILL, NC, (MSA)</t>
  </si>
  <si>
    <t>RAPID CITY, SD</t>
  </si>
  <si>
    <t>6660</t>
  </si>
  <si>
    <t>RAPID CITY, SD, (MSA)</t>
  </si>
  <si>
    <t>READING, PA</t>
  </si>
  <si>
    <t>6680</t>
  </si>
  <si>
    <t>READING, PA, (MSA)</t>
  </si>
  <si>
    <t>REDDING, CA</t>
  </si>
  <si>
    <t>6690</t>
  </si>
  <si>
    <t>REDDING, CA, (MSA)</t>
  </si>
  <si>
    <t>RENO, NV</t>
  </si>
  <si>
    <t>6720</t>
  </si>
  <si>
    <t>RENO, NV, (MSA)</t>
  </si>
  <si>
    <t>RICHLAND-KENNEWICK-PASCO, WA</t>
  </si>
  <si>
    <t>6740</t>
  </si>
  <si>
    <t>RICHLAND-KENNEWICK-PASCO, WA, (MSA)</t>
  </si>
  <si>
    <t>RICHMOND-PETERSBURG, VA</t>
  </si>
  <si>
    <t xml:space="preserve">6760 </t>
  </si>
  <si>
    <t>RICHMOND-PETERSBURG, VA, (MSA)</t>
  </si>
  <si>
    <t>RIVERSIDE-SAN BERNARDINO, CA</t>
  </si>
  <si>
    <t>6780</t>
  </si>
  <si>
    <t>RIVERSIDE-SAN BERNARDINO, CA, (PMSA)</t>
  </si>
  <si>
    <t>ROANOKE, VA</t>
  </si>
  <si>
    <t>6800</t>
  </si>
  <si>
    <t>ROANOKE, VA, (MSA)</t>
  </si>
  <si>
    <t>ROCHESTER, MN</t>
  </si>
  <si>
    <t>6820</t>
  </si>
  <si>
    <t>ROCHESTER, MN, (MSA)</t>
  </si>
  <si>
    <t>ROCHESTER, NY</t>
  </si>
  <si>
    <t>6840</t>
  </si>
  <si>
    <t>ROCHESTER, NY, (MSA)</t>
  </si>
  <si>
    <t>ROCKFORD, IL</t>
  </si>
  <si>
    <t>6880</t>
  </si>
  <si>
    <t>ROCKFORD, IL, (MSA)</t>
  </si>
  <si>
    <t>ROCKY MOUNT, NC</t>
  </si>
  <si>
    <t>6895</t>
  </si>
  <si>
    <t>ROCKY MOUNT, NC, (MSA)</t>
  </si>
  <si>
    <t>SACRAMENTO, CA</t>
  </si>
  <si>
    <t>6920</t>
  </si>
  <si>
    <t>SACRAMENTO, CA, (PMSA)</t>
  </si>
  <si>
    <t>SAGINAW-BAY CITY-MIDLAND, MI</t>
  </si>
  <si>
    <t>6960</t>
  </si>
  <si>
    <t>SAGINAW-BAY CITY-MIDLAND, MI, (MSA)</t>
  </si>
  <si>
    <t>SALEM, OR</t>
  </si>
  <si>
    <t>6980</t>
  </si>
  <si>
    <t>SALEM, OR, (PMSA)</t>
  </si>
  <si>
    <t>SALINAS, CA</t>
  </si>
  <si>
    <t>7000</t>
  </si>
  <si>
    <t>SALINAS, CA, (MSA)</t>
  </si>
  <si>
    <t>SALT LAKE CITY-OGDEN, UT</t>
  </si>
  <si>
    <t>7040</t>
  </si>
  <si>
    <t>SALT LAKE CITY-OGDEN, UT, (MSA)</t>
  </si>
  <si>
    <t>SAN ANGELO, TX</t>
  </si>
  <si>
    <t>7080</t>
  </si>
  <si>
    <t>SAN ANGELO, TX, (MSA)</t>
  </si>
  <si>
    <t>SAN ANTONIO, TX</t>
  </si>
  <si>
    <t>7120</t>
  </si>
  <si>
    <t>SAN ANTONIO, TX, (MSA)</t>
  </si>
  <si>
    <t>SAN DIEGO, CA</t>
  </si>
  <si>
    <t>7160</t>
  </si>
  <si>
    <t>SAN DIEGO, CA, (MSA)</t>
  </si>
  <si>
    <t>SAN FRANCISCO, CA</t>
  </si>
  <si>
    <t>7200</t>
  </si>
  <si>
    <t>SAN FRANCISCO, CA, (PMSA)</t>
  </si>
  <si>
    <t>SAN JOSE, CA</t>
  </si>
  <si>
    <t>7240</t>
  </si>
  <si>
    <t>SAN JOSE, CA, (PMSA)</t>
  </si>
  <si>
    <t>SAN LUIS OBISPO-ATASCADERO-PASO ROBLES, CA</t>
  </si>
  <si>
    <t>7320</t>
  </si>
  <si>
    <t>SAN LUIS OBISPO-ATASCADERO-PASO ROBLES, CA, (MS</t>
  </si>
  <si>
    <t>SANTA BARBARA-SANTA MARIA-LOMPOC, CA</t>
  </si>
  <si>
    <t>7360</t>
  </si>
  <si>
    <t>SANTA BARBARA-SANTA MARIA-LOMPOC, CA, (MSA)</t>
  </si>
  <si>
    <t>SANTA CRUZ-WATSONVILLE, CA</t>
  </si>
  <si>
    <t>7400</t>
  </si>
  <si>
    <t>SANTA CRUZ-WATSONVILLE, CA, (PMSA)</t>
  </si>
  <si>
    <t>SANTA FE, NM</t>
  </si>
  <si>
    <t>7460</t>
  </si>
  <si>
    <t>SANTA FE, NM, (MSA)</t>
  </si>
  <si>
    <t>SANTA ROSA, CA</t>
  </si>
  <si>
    <t>7480</t>
  </si>
  <si>
    <t>SANTA ROSA, CA, (PMSA)</t>
  </si>
  <si>
    <t>SARASOTA-BRADENTON, FL</t>
  </si>
  <si>
    <t>7485</t>
  </si>
  <si>
    <t>SARASOTA-BRADENTON, FL, (MSA)</t>
  </si>
  <si>
    <t>SAVANNAH, GA</t>
  </si>
  <si>
    <t>7490</t>
  </si>
  <si>
    <t>SAVANNAH, GA, (MSA)</t>
  </si>
  <si>
    <t>SCRANTON--WILKES-BARRE--HAZLETON, PA</t>
  </si>
  <si>
    <t>7500</t>
  </si>
  <si>
    <t>SCRANTON--WILKES-BARRE--HAZLETON, PA, (MSA)</t>
  </si>
  <si>
    <t>SEATTLE-BELLEVUE-EVERETT, WA</t>
  </si>
  <si>
    <t>7510</t>
  </si>
  <si>
    <t>SEATTLE-BELLEVUE-EVERETT, WA, (PMSA)</t>
  </si>
  <si>
    <t>SHARON, PA</t>
  </si>
  <si>
    <t>7520</t>
  </si>
  <si>
    <t>SHARON, PA, (MSA)</t>
  </si>
  <si>
    <t>SHEBOYGAN, WI</t>
  </si>
  <si>
    <t>7560</t>
  </si>
  <si>
    <t>SHEBOYGAN, WI, (MSA)</t>
  </si>
  <si>
    <t>SHERMAN-DENISON, TX</t>
  </si>
  <si>
    <t>7600</t>
  </si>
  <si>
    <t>SHERMAN-DENISON, TX, (MSA)</t>
  </si>
  <si>
    <t>SHREVEPORT-BOSSIER CITY, LA</t>
  </si>
  <si>
    <t>7610</t>
  </si>
  <si>
    <t>SHREVEPORT-BOSSIER CITY, LA, (MSA)</t>
  </si>
  <si>
    <t>SIOUX CITY, IA-NE</t>
  </si>
  <si>
    <t>7620</t>
  </si>
  <si>
    <t>SIOUX CITY, IA-NE, (MSA)</t>
  </si>
  <si>
    <t>SIOUX FALLS, SD</t>
  </si>
  <si>
    <t>7640</t>
  </si>
  <si>
    <t>SIOUX FALLS, SD, (MSA)</t>
  </si>
  <si>
    <t>SOUTH BEND, IN</t>
  </si>
  <si>
    <t>7680</t>
  </si>
  <si>
    <t>SOUTH BEND, IN, (MSA)</t>
  </si>
  <si>
    <t>SPOKANE, WA</t>
  </si>
  <si>
    <t>7720</t>
  </si>
  <si>
    <t>SPOKANE, WA, (MSA)</t>
  </si>
  <si>
    <t>SPRINGFIELD, IL</t>
  </si>
  <si>
    <t>7760</t>
  </si>
  <si>
    <t>SPRINGFIELD, IL, (MSA)</t>
  </si>
  <si>
    <t>SPRINGFIELD, MA</t>
  </si>
  <si>
    <t>7800</t>
  </si>
  <si>
    <t>SPRINGFIELD, MA, (MSA)</t>
  </si>
  <si>
    <t>SPRINGFIELD, MO</t>
  </si>
  <si>
    <t>7840</t>
  </si>
  <si>
    <t>SPRINGFIELD, MO, (MSA)</t>
  </si>
  <si>
    <t>ST. CLOUD, MN</t>
  </si>
  <si>
    <t>7880</t>
  </si>
  <si>
    <t>ST. CLOUD, MN, (MSA)</t>
  </si>
  <si>
    <t>ST. JOSEPH, MO</t>
  </si>
  <si>
    <t>7920</t>
  </si>
  <si>
    <t>ST. JOSEPH, MO, (MSA)</t>
  </si>
  <si>
    <t>ST. LOUIS, MO-IL</t>
  </si>
  <si>
    <t>8000</t>
  </si>
  <si>
    <t>ST. LOUIS, MO-IL, (MSA)</t>
  </si>
  <si>
    <t>STAMFORD-NORWALK, CT</t>
  </si>
  <si>
    <t>8040</t>
  </si>
  <si>
    <t>STAMFORD-NORWALK, CT, (PMSA)</t>
  </si>
  <si>
    <t>STATE COLLEGE, PA</t>
  </si>
  <si>
    <t>8050</t>
  </si>
  <si>
    <t>STATE COLLEGE, PA, (MSA)</t>
  </si>
  <si>
    <t>STEUBENVILLE-WEIRTON, OH-WV</t>
  </si>
  <si>
    <t>8080</t>
  </si>
  <si>
    <t>STEUBENVILLE-WEIRTON, OH-WV, (MSA)</t>
  </si>
  <si>
    <t>STOCKTON-LODI, CA</t>
  </si>
  <si>
    <t>8120</t>
  </si>
  <si>
    <t>STOCKTON-LODI, CA, (MSA)</t>
  </si>
  <si>
    <t>SUMTER, SC</t>
  </si>
  <si>
    <t>8140</t>
  </si>
  <si>
    <t>SUMTER, SC, (MSA)</t>
  </si>
  <si>
    <t>SYRACUSE, NY</t>
  </si>
  <si>
    <t>8160</t>
  </si>
  <si>
    <t>SYRACUSE, NY, (MSA)</t>
  </si>
  <si>
    <t>TACOMA, WA</t>
  </si>
  <si>
    <t>8200</t>
  </si>
  <si>
    <t>TACOMA, WA, (PMSA)</t>
  </si>
  <si>
    <t>TALLAHASSEE, FL</t>
  </si>
  <si>
    <t>8240</t>
  </si>
  <si>
    <t>TALLAHASSEE, FL, (MSA)</t>
  </si>
  <si>
    <t>TAMPA-ST. PETERSBURG-CLEARWATER, FL</t>
  </si>
  <si>
    <t>8280</t>
  </si>
  <si>
    <t>TAMPA-ST. PETERSBURG-CLEARWATER, FL, (MSA)</t>
  </si>
  <si>
    <t>TERRE HAUTE, IN</t>
  </si>
  <si>
    <t>8320</t>
  </si>
  <si>
    <t>TERRE HAUTE, IN, (MSA)</t>
  </si>
  <si>
    <t>TEXARKANA, TX-TEXARKANA, AR</t>
  </si>
  <si>
    <t>8360</t>
  </si>
  <si>
    <t>TEXARKANA, TX-TEXARKANA, AR, (MSA)</t>
  </si>
  <si>
    <t>TOLEDO, OH</t>
  </si>
  <si>
    <t>8400</t>
  </si>
  <si>
    <t>TOLEDO, OH, (MSA)</t>
  </si>
  <si>
    <t>TOPEKA, KS</t>
  </si>
  <si>
    <t>8440</t>
  </si>
  <si>
    <t>TOPEKA, KS, (MSA)</t>
  </si>
  <si>
    <t>TRENTON, NJ</t>
  </si>
  <si>
    <t>8480</t>
  </si>
  <si>
    <t>TRENTON, NJ, (PMSA)</t>
  </si>
  <si>
    <t>TUCSON, AZ</t>
  </si>
  <si>
    <t>8520</t>
  </si>
  <si>
    <t>TUCSON, AZ, (MSA)</t>
  </si>
  <si>
    <t>TULSA, OK</t>
  </si>
  <si>
    <t>8560</t>
  </si>
  <si>
    <t>TULSA, OK, (MSA)</t>
  </si>
  <si>
    <t>TUSCALOOSA, AL</t>
  </si>
  <si>
    <t>8600</t>
  </si>
  <si>
    <t>TUSCALOOSA, AL, (MSA)</t>
  </si>
  <si>
    <t>TYLER, TX</t>
  </si>
  <si>
    <t>8640</t>
  </si>
  <si>
    <t>TYLER, TX, (MSA)</t>
  </si>
  <si>
    <t>UTICA-ROME, NY</t>
  </si>
  <si>
    <t>8680</t>
  </si>
  <si>
    <t>UTICA-ROME, NY, (MSA)</t>
  </si>
  <si>
    <t>VALLEJO-FAIRFIELD-NAPA, CA</t>
  </si>
  <si>
    <t>8720</t>
  </si>
  <si>
    <t>VALLEJO-FAIRFIELD-NAPA, CA, (PMSA)</t>
  </si>
  <si>
    <t>VENTURA, CA</t>
  </si>
  <si>
    <t>8735</t>
  </si>
  <si>
    <t>VENTURA, CA, (PMSA)</t>
  </si>
  <si>
    <t>VICTORIA, TX</t>
  </si>
  <si>
    <t>8750</t>
  </si>
  <si>
    <t>VICTORIA, TX, (MSA)</t>
  </si>
  <si>
    <t>VINELAND-MILLVILLE-BRIDGETON, NJ</t>
  </si>
  <si>
    <t>8760</t>
  </si>
  <si>
    <t>VINELAND-MILLVILLE-BRIDGETON, NJ, (PMSA)</t>
  </si>
  <si>
    <t>VISALIA-TULARE-PORTERVILLE, CA</t>
  </si>
  <si>
    <t>8780</t>
  </si>
  <si>
    <t>VISALIA-TULARE-PORTERVILLE, CA, (MSA)</t>
  </si>
  <si>
    <t>WACO, TX</t>
  </si>
  <si>
    <t>8800</t>
  </si>
  <si>
    <t>WACO, TX, (MSA)</t>
  </si>
  <si>
    <t>WASHINGTON, DC-MD-VA-WV</t>
  </si>
  <si>
    <t>8840</t>
  </si>
  <si>
    <t>WASHINGTON, DC-MD-VA-WV, (PMSA)</t>
  </si>
  <si>
    <t>WATERBURY, CT</t>
  </si>
  <si>
    <t>8880</t>
  </si>
  <si>
    <t>WATERBURY, CT, (PMSA)</t>
  </si>
  <si>
    <t>WATERLOO-CEDAR FALLS, IA</t>
  </si>
  <si>
    <t>8920</t>
  </si>
  <si>
    <t>WATERLOO-CEDAR FALLS, IA, (MSA)</t>
  </si>
  <si>
    <t>WAUSAU, WI</t>
  </si>
  <si>
    <t>8940</t>
  </si>
  <si>
    <t>WAUSAU, WI, (MSA)</t>
  </si>
  <si>
    <t>WEST PALM BEACH-BOCA RATON, FL</t>
  </si>
  <si>
    <t>8960</t>
  </si>
  <si>
    <t>WEST PALM BEACH-BOCA RATON, FL, (MSA)</t>
  </si>
  <si>
    <t>WHEELING, WV-OH</t>
  </si>
  <si>
    <t>9000</t>
  </si>
  <si>
    <t>WHEELING, WV-OH, (MSA)</t>
  </si>
  <si>
    <t>WICHITA FALLS, TX</t>
  </si>
  <si>
    <t>9040</t>
  </si>
  <si>
    <t>WICHITA FALLS, TX, (MSA)</t>
  </si>
  <si>
    <t>WICHITA, KS</t>
  </si>
  <si>
    <t>9080</t>
  </si>
  <si>
    <t>WICHITA, KS, (MSA)</t>
  </si>
  <si>
    <t>WILLIAMSPORT, PA</t>
  </si>
  <si>
    <t>9140</t>
  </si>
  <si>
    <t>WILLIAMSPORT, PA, (MSA)</t>
  </si>
  <si>
    <t>WILMINGTON-NEWARK, DE-MD</t>
  </si>
  <si>
    <t>9160</t>
  </si>
  <si>
    <t>WILMINGTON-NEWARK, DE-MD, (PMSA)</t>
  </si>
  <si>
    <t>WILMINGTON, NC</t>
  </si>
  <si>
    <t>9200</t>
  </si>
  <si>
    <t>WILMINGTON, NC, (MSA)</t>
  </si>
  <si>
    <t>WORCHESTER, MA-CT</t>
  </si>
  <si>
    <t>9240</t>
  </si>
  <si>
    <t>WORCHESTER, MA-CT, (PMSA)</t>
  </si>
  <si>
    <t>YAKIMA, WA</t>
  </si>
  <si>
    <t>9260</t>
  </si>
  <si>
    <t>YAKIMA, WA, (MSA)</t>
  </si>
  <si>
    <t>YOLO, CA</t>
  </si>
  <si>
    <t>9270</t>
  </si>
  <si>
    <t>YOLO, CA, (PMSA)</t>
  </si>
  <si>
    <t>YORK, PA</t>
  </si>
  <si>
    <t>9280</t>
  </si>
  <si>
    <t>YORK, PA, (MSA)</t>
  </si>
  <si>
    <t>YOUNGSTOWN-WARREN, OH</t>
  </si>
  <si>
    <t>9320</t>
  </si>
  <si>
    <t>YOUNGSTOWN-WARREN, OH, (MSA)</t>
  </si>
  <si>
    <t>YUBA CITY, CA</t>
  </si>
  <si>
    <t>9340</t>
  </si>
  <si>
    <t>YUBA CITY, CA, (MSA)</t>
  </si>
  <si>
    <t>YUMA, AZ</t>
  </si>
  <si>
    <t>9360</t>
  </si>
  <si>
    <t>YUMA, AZ, (MSA)</t>
  </si>
  <si>
    <t xml:space="preserve">Note:  This table gives Low- and Moderate-Income, Geographically Targeted, and Special Affordable percentages based on application of housing goal counting rules to units in properties covered by GSE </t>
  </si>
  <si>
    <t>mortgage purchases in each MSA. The table also gives total numbers of single-family (1- to 4-unit) and multifamily (5 or more unit) properties covered by GSE mortgage purchases in each MSA.</t>
  </si>
  <si>
    <t>The Housing Goals are defined on a national level.  The GSEs are not required to meet the Housing Goals in individual MSAs.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</si>
</sst>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#,##0.0"/>
    <numFmt numFmtId="167" formatCode="0.0"/>
    <numFmt numFmtId="168" formatCode="0.0;[Red]0.0"/>
  </numFmts>
  <fonts count="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49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9"/>
  <sheetViews>
    <sheetView tabSelected="1" zoomScale="75" zoomScaleNormal="75" workbookViewId="0" topLeftCell="A1">
      <selection activeCell="B10" sqref="B10"/>
    </sheetView>
  </sheetViews>
  <sheetFormatPr defaultColWidth="9.00390625" defaultRowHeight="15.75"/>
  <cols>
    <col min="1" max="1" width="1.625" style="0" customWidth="1"/>
    <col min="2" max="2" width="52.50390625" style="0" customWidth="1"/>
    <col min="3" max="3" width="5.625" style="0" customWidth="1"/>
    <col min="4" max="4" width="1.625" style="0" customWidth="1"/>
    <col min="5" max="5" width="12.25390625" style="0" customWidth="1"/>
    <col min="6" max="6" width="1.625" style="0" customWidth="1"/>
    <col min="7" max="7" width="11.625" style="0" customWidth="1"/>
    <col min="8" max="8" width="1.625" style="0" customWidth="1"/>
    <col min="9" max="9" width="9.25390625" style="0" customWidth="1"/>
    <col min="10" max="10" width="2.625" style="0" customWidth="1"/>
    <col min="11" max="11" width="1.625" style="0" customWidth="1"/>
    <col min="12" max="12" width="13.625" style="0" customWidth="1"/>
    <col min="13" max="13" width="2.625" style="0" customWidth="1"/>
    <col min="14" max="14" width="1.625" style="0" customWidth="1"/>
    <col min="15" max="15" width="12.875" style="0" customWidth="1"/>
    <col min="16" max="16" width="2.625" style="0" customWidth="1"/>
    <col min="17" max="17" width="1.625" style="0" customWidth="1"/>
    <col min="18" max="18" width="12.25390625" style="0" customWidth="1"/>
    <col min="19" max="19" width="1.625" style="0" customWidth="1"/>
    <col min="20" max="20" width="11.625" style="0" customWidth="1"/>
    <col min="21" max="21" width="1.625" style="0" customWidth="1"/>
    <col min="23" max="23" width="2.625" style="0" customWidth="1"/>
    <col min="24" max="24" width="1.625" style="0" customWidth="1"/>
    <col min="25" max="25" width="13.25390625" style="0" customWidth="1"/>
    <col min="26" max="26" width="2.625" style="0" customWidth="1"/>
    <col min="27" max="27" width="1.625" style="0" customWidth="1"/>
    <col min="28" max="28" width="13.125" style="0" customWidth="1"/>
    <col min="29" max="29" width="2.625" style="0" customWidth="1"/>
    <col min="30" max="30" width="1.625" style="0" customWidth="1"/>
    <col min="31" max="31" width="15.375" style="0" hidden="1" customWidth="1"/>
  </cols>
  <sheetData>
    <row r="1" spans="1:3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3" spans="1:30" ht="22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18.75">
      <c r="B7" s="5"/>
      <c r="C7" s="5"/>
      <c r="D7" s="5"/>
      <c r="E7" s="6" t="s">
        <v>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6" t="s">
        <v>4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4:30" ht="15.75">
      <c r="D8" s="7"/>
      <c r="E8" s="8" t="s">
        <v>5</v>
      </c>
      <c r="F8" s="8"/>
      <c r="G8" s="8"/>
      <c r="H8" s="7"/>
      <c r="I8" s="9" t="s">
        <v>6</v>
      </c>
      <c r="J8" s="9"/>
      <c r="K8" s="7"/>
      <c r="L8" s="10" t="s">
        <v>7</v>
      </c>
      <c r="M8" s="10"/>
      <c r="N8" s="7"/>
      <c r="O8" s="9" t="s">
        <v>8</v>
      </c>
      <c r="P8" s="9"/>
      <c r="R8" s="8" t="s">
        <v>5</v>
      </c>
      <c r="S8" s="8"/>
      <c r="T8" s="8"/>
      <c r="V8" s="9" t="s">
        <v>6</v>
      </c>
      <c r="W8" s="9"/>
      <c r="X8" s="7"/>
      <c r="Y8" s="10" t="s">
        <v>7</v>
      </c>
      <c r="Z8" s="10"/>
      <c r="AA8" s="7"/>
      <c r="AB8" s="9" t="s">
        <v>8</v>
      </c>
      <c r="AC8" s="9"/>
      <c r="AD8" s="9"/>
    </row>
    <row r="9" spans="2:30" ht="15.75">
      <c r="B9" s="11" t="s">
        <v>9</v>
      </c>
      <c r="C9" s="11"/>
      <c r="D9" s="7"/>
      <c r="E9" s="12" t="s">
        <v>10</v>
      </c>
      <c r="F9" s="7"/>
      <c r="G9" s="12" t="s">
        <v>11</v>
      </c>
      <c r="H9" s="7"/>
      <c r="I9" s="8" t="s">
        <v>12</v>
      </c>
      <c r="J9" s="8"/>
      <c r="K9" s="7"/>
      <c r="L9" s="8" t="s">
        <v>12</v>
      </c>
      <c r="M9" s="8"/>
      <c r="N9" s="7"/>
      <c r="O9" s="8" t="s">
        <v>12</v>
      </c>
      <c r="P9" s="8"/>
      <c r="R9" s="12" t="s">
        <v>10</v>
      </c>
      <c r="S9" s="7"/>
      <c r="T9" s="12" t="s">
        <v>11</v>
      </c>
      <c r="V9" s="8" t="s">
        <v>12</v>
      </c>
      <c r="W9" s="8"/>
      <c r="X9" s="7"/>
      <c r="Y9" s="8" t="s">
        <v>12</v>
      </c>
      <c r="Z9" s="8"/>
      <c r="AA9" s="7"/>
      <c r="AB9" s="8" t="s">
        <v>12</v>
      </c>
      <c r="AC9" s="8"/>
      <c r="AD9" s="8"/>
    </row>
    <row r="10" spans="4:30" ht="15.7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2:31" ht="15.75">
      <c r="B11" s="14" t="s">
        <v>13</v>
      </c>
      <c r="C11" s="14" t="s">
        <v>14</v>
      </c>
      <c r="D11" s="15"/>
      <c r="E11">
        <v>741</v>
      </c>
      <c r="F11" s="14"/>
      <c r="G11">
        <v>0</v>
      </c>
      <c r="H11" s="15"/>
      <c r="I11" s="15">
        <f>0.2885*100</f>
        <v>28.849999999999998</v>
      </c>
      <c r="J11" s="16" t="s">
        <v>15</v>
      </c>
      <c r="K11" s="15"/>
      <c r="L11" s="17">
        <v>24.22</v>
      </c>
      <c r="M11" s="16" t="s">
        <v>15</v>
      </c>
      <c r="N11" s="15"/>
      <c r="O11" s="17">
        <v>9.51</v>
      </c>
      <c r="P11" s="16" t="s">
        <v>15</v>
      </c>
      <c r="R11">
        <v>388</v>
      </c>
      <c r="S11" s="14"/>
      <c r="T11">
        <v>1</v>
      </c>
      <c r="U11" s="17"/>
      <c r="V11" s="17">
        <v>41.09</v>
      </c>
      <c r="W11" s="16" t="s">
        <v>15</v>
      </c>
      <c r="X11" s="17"/>
      <c r="Y11" s="17">
        <v>23.52</v>
      </c>
      <c r="Z11" s="15" t="s">
        <v>15</v>
      </c>
      <c r="AA11" s="18"/>
      <c r="AB11" s="15">
        <v>9.7</v>
      </c>
      <c r="AC11" s="19" t="s">
        <v>15</v>
      </c>
      <c r="AD11" s="13"/>
      <c r="AE11" s="14" t="s">
        <v>16</v>
      </c>
    </row>
    <row r="12" spans="2:31" ht="15.75">
      <c r="B12" s="14" t="s">
        <v>17</v>
      </c>
      <c r="C12" s="14" t="s">
        <v>18</v>
      </c>
      <c r="D12" s="15"/>
      <c r="E12" s="20">
        <v>12382</v>
      </c>
      <c r="F12" s="14"/>
      <c r="G12">
        <v>8</v>
      </c>
      <c r="H12" s="15"/>
      <c r="I12" s="15">
        <f>0.4537*100</f>
        <v>45.37</v>
      </c>
      <c r="J12" s="15"/>
      <c r="K12" s="15"/>
      <c r="L12" s="17">
        <v>23.57</v>
      </c>
      <c r="M12" s="15"/>
      <c r="N12" s="15"/>
      <c r="O12" s="17">
        <v>15.33</v>
      </c>
      <c r="P12" s="15"/>
      <c r="R12" s="20">
        <v>4469</v>
      </c>
      <c r="S12" s="14"/>
      <c r="T12">
        <v>0</v>
      </c>
      <c r="U12" s="17"/>
      <c r="V12" s="17">
        <v>47.22</v>
      </c>
      <c r="W12" s="15"/>
      <c r="X12" s="17"/>
      <c r="Y12" s="17">
        <v>22.78</v>
      </c>
      <c r="Z12" s="15"/>
      <c r="AA12" s="18"/>
      <c r="AB12" s="15">
        <v>18.49</v>
      </c>
      <c r="AC12" s="19"/>
      <c r="AD12" s="13"/>
      <c r="AE12" s="14" t="s">
        <v>19</v>
      </c>
    </row>
    <row r="13" spans="2:31" ht="15.75">
      <c r="B13" s="14" t="s">
        <v>20</v>
      </c>
      <c r="C13" s="14" t="s">
        <v>21</v>
      </c>
      <c r="D13" s="15"/>
      <c r="E13" s="20">
        <v>4916</v>
      </c>
      <c r="F13" s="14"/>
      <c r="G13">
        <v>2</v>
      </c>
      <c r="H13" s="15"/>
      <c r="I13" s="15">
        <f>0.2506*100</f>
        <v>25.06</v>
      </c>
      <c r="J13" s="15"/>
      <c r="K13" s="15"/>
      <c r="L13" s="17">
        <v>11.52</v>
      </c>
      <c r="M13" s="15"/>
      <c r="N13" s="15"/>
      <c r="O13" s="17">
        <v>5.86</v>
      </c>
      <c r="P13" s="15"/>
      <c r="R13" s="20">
        <v>3415</v>
      </c>
      <c r="S13" s="14"/>
      <c r="T13">
        <v>7</v>
      </c>
      <c r="U13" s="17"/>
      <c r="V13" s="17">
        <v>34.2</v>
      </c>
      <c r="W13" s="15"/>
      <c r="X13" s="17"/>
      <c r="Y13" s="17">
        <v>32.73</v>
      </c>
      <c r="Z13" s="15"/>
      <c r="AA13" s="18"/>
      <c r="AB13" s="15">
        <v>20.5</v>
      </c>
      <c r="AC13" s="19"/>
      <c r="AD13" s="13"/>
      <c r="AE13" s="14" t="s">
        <v>22</v>
      </c>
    </row>
    <row r="14" spans="2:31" ht="15.75">
      <c r="B14" s="14" t="s">
        <v>23</v>
      </c>
      <c r="C14" s="14" t="s">
        <v>24</v>
      </c>
      <c r="D14" s="15"/>
      <c r="E14">
        <v>770</v>
      </c>
      <c r="F14" s="14"/>
      <c r="G14">
        <v>0</v>
      </c>
      <c r="H14" s="15"/>
      <c r="I14" s="15">
        <f>0.3575*100</f>
        <v>35.75</v>
      </c>
      <c r="J14" s="15"/>
      <c r="K14" s="15"/>
      <c r="L14" s="17">
        <v>17.48</v>
      </c>
      <c r="M14" s="15"/>
      <c r="N14" s="15"/>
      <c r="O14" s="17">
        <v>14.18</v>
      </c>
      <c r="P14" s="15"/>
      <c r="R14">
        <v>816</v>
      </c>
      <c r="S14" s="14"/>
      <c r="T14">
        <v>1</v>
      </c>
      <c r="U14" s="17"/>
      <c r="V14" s="17">
        <v>52.75</v>
      </c>
      <c r="W14" s="15"/>
      <c r="X14" s="17"/>
      <c r="Y14" s="17">
        <v>13.42</v>
      </c>
      <c r="Z14" s="15"/>
      <c r="AA14" s="18"/>
      <c r="AB14" s="15">
        <v>36.3</v>
      </c>
      <c r="AC14" s="19"/>
      <c r="AD14" s="13"/>
      <c r="AE14" s="14" t="s">
        <v>25</v>
      </c>
    </row>
    <row r="15" spans="2:31" ht="15.75">
      <c r="B15" s="14" t="s">
        <v>26</v>
      </c>
      <c r="C15" s="14" t="s">
        <v>27</v>
      </c>
      <c r="D15" s="15"/>
      <c r="E15" s="20">
        <v>7580</v>
      </c>
      <c r="F15" s="14"/>
      <c r="G15">
        <v>14</v>
      </c>
      <c r="H15" s="15"/>
      <c r="I15" s="15">
        <f>0.6199*100</f>
        <v>61.99</v>
      </c>
      <c r="J15" s="15"/>
      <c r="K15" s="15"/>
      <c r="L15" s="17">
        <v>29.19</v>
      </c>
      <c r="M15" s="15"/>
      <c r="N15" s="15"/>
      <c r="O15" s="17">
        <v>13.41</v>
      </c>
      <c r="P15" s="15"/>
      <c r="R15" s="20">
        <v>5874</v>
      </c>
      <c r="S15" s="14"/>
      <c r="T15">
        <v>1</v>
      </c>
      <c r="U15" s="17"/>
      <c r="V15" s="17">
        <v>44.08</v>
      </c>
      <c r="W15" s="15"/>
      <c r="X15" s="17"/>
      <c r="Y15" s="17">
        <v>49.95</v>
      </c>
      <c r="Z15" s="15"/>
      <c r="AA15" s="18"/>
      <c r="AB15" s="15">
        <v>16.78</v>
      </c>
      <c r="AC15" s="19"/>
      <c r="AD15" s="13"/>
      <c r="AE15" s="14" t="s">
        <v>28</v>
      </c>
    </row>
    <row r="16" spans="2:31" ht="15.75">
      <c r="B16" s="14" t="s">
        <v>29</v>
      </c>
      <c r="C16" s="14" t="s">
        <v>30</v>
      </c>
      <c r="D16" s="15"/>
      <c r="E16" s="20">
        <v>1027</v>
      </c>
      <c r="F16" s="14"/>
      <c r="G16">
        <v>0</v>
      </c>
      <c r="H16" s="15"/>
      <c r="I16" s="15">
        <f>0.1907*100</f>
        <v>19.07</v>
      </c>
      <c r="J16" s="15"/>
      <c r="K16" s="15"/>
      <c r="L16" s="17">
        <v>14.42</v>
      </c>
      <c r="M16" s="15"/>
      <c r="N16" s="15"/>
      <c r="O16" s="17">
        <v>5.88</v>
      </c>
      <c r="P16" s="15"/>
      <c r="R16">
        <v>339</v>
      </c>
      <c r="S16" s="14"/>
      <c r="T16">
        <v>0</v>
      </c>
      <c r="U16" s="17"/>
      <c r="V16" s="17">
        <v>28.48</v>
      </c>
      <c r="W16" s="15"/>
      <c r="X16" s="17"/>
      <c r="Y16" s="17">
        <v>15.39</v>
      </c>
      <c r="Z16" s="15"/>
      <c r="AA16" s="18"/>
      <c r="AB16" s="15">
        <v>9.5</v>
      </c>
      <c r="AC16" s="19"/>
      <c r="AD16" s="13"/>
      <c r="AE16" s="14" t="s">
        <v>31</v>
      </c>
    </row>
    <row r="17" spans="2:31" ht="15.75">
      <c r="B17" s="14" t="s">
        <v>32</v>
      </c>
      <c r="C17" s="14" t="s">
        <v>33</v>
      </c>
      <c r="D17" s="15"/>
      <c r="E17" s="20">
        <v>4914</v>
      </c>
      <c r="F17" s="14"/>
      <c r="G17">
        <v>1</v>
      </c>
      <c r="H17" s="15"/>
      <c r="I17" s="15">
        <f>0.3937*100</f>
        <v>39.37</v>
      </c>
      <c r="J17" s="15"/>
      <c r="K17" s="15"/>
      <c r="L17" s="17">
        <v>14.51</v>
      </c>
      <c r="M17" s="15"/>
      <c r="N17" s="15"/>
      <c r="O17" s="17">
        <v>15.28</v>
      </c>
      <c r="P17" s="15"/>
      <c r="R17" s="20">
        <v>3565</v>
      </c>
      <c r="S17" s="14"/>
      <c r="T17">
        <v>1</v>
      </c>
      <c r="U17" s="17"/>
      <c r="V17" s="17">
        <v>40.02</v>
      </c>
      <c r="W17" s="15"/>
      <c r="X17" s="17"/>
      <c r="Y17" s="17">
        <v>20.68</v>
      </c>
      <c r="Z17" s="15"/>
      <c r="AA17" s="18"/>
      <c r="AB17" s="15">
        <v>14.4</v>
      </c>
      <c r="AC17" s="19"/>
      <c r="AD17" s="13"/>
      <c r="AE17" s="14" t="s">
        <v>34</v>
      </c>
    </row>
    <row r="18" spans="2:31" ht="15.75">
      <c r="B18" s="14" t="s">
        <v>35</v>
      </c>
      <c r="C18" s="14" t="s">
        <v>36</v>
      </c>
      <c r="D18" s="15"/>
      <c r="E18">
        <v>366</v>
      </c>
      <c r="F18" s="14"/>
      <c r="G18">
        <v>1</v>
      </c>
      <c r="H18" s="15"/>
      <c r="I18" s="15">
        <f>0.2459*100</f>
        <v>24.59</v>
      </c>
      <c r="J18" s="15"/>
      <c r="K18" s="15"/>
      <c r="L18" s="17">
        <v>20.54</v>
      </c>
      <c r="M18" s="15"/>
      <c r="N18" s="15"/>
      <c r="O18" s="17">
        <v>5.99</v>
      </c>
      <c r="P18" s="15"/>
      <c r="R18">
        <v>498</v>
      </c>
      <c r="S18" s="14"/>
      <c r="T18">
        <v>0</v>
      </c>
      <c r="U18" s="17"/>
      <c r="V18" s="17">
        <v>30.42</v>
      </c>
      <c r="W18" s="15"/>
      <c r="X18" s="17"/>
      <c r="Y18" s="17">
        <v>24.96</v>
      </c>
      <c r="Z18" s="15"/>
      <c r="AA18" s="18"/>
      <c r="AB18" s="15">
        <v>9.8</v>
      </c>
      <c r="AC18" s="19"/>
      <c r="AD18" s="13"/>
      <c r="AE18" s="14" t="s">
        <v>37</v>
      </c>
    </row>
    <row r="19" spans="2:31" ht="15.75">
      <c r="B19" s="14" t="s">
        <v>38</v>
      </c>
      <c r="C19" s="14" t="s">
        <v>39</v>
      </c>
      <c r="D19" s="15"/>
      <c r="E19" s="20">
        <v>1894</v>
      </c>
      <c r="F19" s="14"/>
      <c r="G19">
        <v>1</v>
      </c>
      <c r="H19" s="15"/>
      <c r="I19" s="15">
        <f>0.4306*100</f>
        <v>43.059999999999995</v>
      </c>
      <c r="J19" s="15"/>
      <c r="K19" s="15"/>
      <c r="L19" s="17">
        <v>10.76</v>
      </c>
      <c r="M19" s="15"/>
      <c r="N19" s="15"/>
      <c r="O19" s="17">
        <v>26.69</v>
      </c>
      <c r="P19" s="15"/>
      <c r="R19">
        <v>800</v>
      </c>
      <c r="S19" s="14"/>
      <c r="T19">
        <v>2</v>
      </c>
      <c r="U19" s="17"/>
      <c r="V19" s="17">
        <v>40.72</v>
      </c>
      <c r="W19" s="15"/>
      <c r="X19" s="17"/>
      <c r="Y19" s="17">
        <v>11.63</v>
      </c>
      <c r="Z19" s="15"/>
      <c r="AA19" s="18"/>
      <c r="AB19" s="15">
        <v>24.02</v>
      </c>
      <c r="AC19" s="19"/>
      <c r="AD19" s="13"/>
      <c r="AE19" s="14" t="s">
        <v>40</v>
      </c>
    </row>
    <row r="20" spans="2:31" ht="15.75">
      <c r="B20" s="14" t="s">
        <v>41</v>
      </c>
      <c r="C20" s="14" t="s">
        <v>42</v>
      </c>
      <c r="D20" s="15"/>
      <c r="E20" s="20">
        <v>2926</v>
      </c>
      <c r="F20" s="14"/>
      <c r="G20">
        <v>0</v>
      </c>
      <c r="H20" s="15"/>
      <c r="I20" s="15">
        <f>0.3654*100</f>
        <v>36.54</v>
      </c>
      <c r="J20" s="15"/>
      <c r="K20" s="15"/>
      <c r="L20" s="17">
        <v>16.71</v>
      </c>
      <c r="M20" s="15"/>
      <c r="N20" s="15"/>
      <c r="O20" s="17">
        <v>12.18</v>
      </c>
      <c r="P20" s="15"/>
      <c r="R20" s="20">
        <v>1126</v>
      </c>
      <c r="S20" s="14"/>
      <c r="T20">
        <v>0</v>
      </c>
      <c r="U20" s="17"/>
      <c r="V20" s="17">
        <v>36.59</v>
      </c>
      <c r="W20" s="15"/>
      <c r="X20" s="17"/>
      <c r="Y20" s="17">
        <v>15.71</v>
      </c>
      <c r="Z20" s="15"/>
      <c r="AA20" s="18"/>
      <c r="AB20" s="15">
        <v>11.28</v>
      </c>
      <c r="AC20" s="19"/>
      <c r="AD20" s="13"/>
      <c r="AE20" s="14" t="s">
        <v>43</v>
      </c>
    </row>
    <row r="21" spans="2:31" ht="15.75">
      <c r="B21" s="14" t="s">
        <v>44</v>
      </c>
      <c r="C21" s="14" t="s">
        <v>45</v>
      </c>
      <c r="D21" s="15"/>
      <c r="E21" s="20">
        <v>12675</v>
      </c>
      <c r="F21" s="14"/>
      <c r="G21">
        <v>3</v>
      </c>
      <c r="H21" s="15"/>
      <c r="I21" s="15">
        <f>0.4884*100</f>
        <v>48.84</v>
      </c>
      <c r="J21" s="15"/>
      <c r="K21" s="15"/>
      <c r="L21" s="17">
        <v>18.85</v>
      </c>
      <c r="M21" s="15"/>
      <c r="N21" s="15"/>
      <c r="O21" s="17">
        <v>16.26</v>
      </c>
      <c r="P21" s="15"/>
      <c r="R21" s="20">
        <v>6647</v>
      </c>
      <c r="S21" s="14"/>
      <c r="T21">
        <v>4</v>
      </c>
      <c r="U21" s="17"/>
      <c r="V21" s="17">
        <v>50.59</v>
      </c>
      <c r="W21" s="15"/>
      <c r="X21" s="17"/>
      <c r="Y21" s="17">
        <v>14.71</v>
      </c>
      <c r="Z21" s="15"/>
      <c r="AA21" s="18"/>
      <c r="AB21" s="15">
        <v>16.63</v>
      </c>
      <c r="AC21" s="19"/>
      <c r="AD21" s="13"/>
      <c r="AE21" s="14" t="s">
        <v>46</v>
      </c>
    </row>
    <row r="22" spans="2:31" ht="15.75">
      <c r="B22" s="14" t="s">
        <v>47</v>
      </c>
      <c r="C22" s="14" t="s">
        <v>48</v>
      </c>
      <c r="D22" s="15"/>
      <c r="E22">
        <v>785</v>
      </c>
      <c r="F22" s="14"/>
      <c r="G22">
        <v>0</v>
      </c>
      <c r="H22" s="15"/>
      <c r="I22" s="15">
        <f>0.3711*100</f>
        <v>37.11</v>
      </c>
      <c r="J22" s="15"/>
      <c r="K22" s="15"/>
      <c r="L22" s="17">
        <v>5.82</v>
      </c>
      <c r="M22" s="15"/>
      <c r="N22" s="15"/>
      <c r="O22" s="17">
        <v>10.98</v>
      </c>
      <c r="P22" s="15"/>
      <c r="R22">
        <v>484</v>
      </c>
      <c r="S22" s="14"/>
      <c r="T22">
        <v>0</v>
      </c>
      <c r="U22" s="17"/>
      <c r="V22" s="17">
        <v>40.86</v>
      </c>
      <c r="W22" s="15"/>
      <c r="X22" s="17"/>
      <c r="Y22" s="17">
        <v>6.62</v>
      </c>
      <c r="Z22" s="15"/>
      <c r="AA22" s="18"/>
      <c r="AB22" s="15">
        <v>12.9</v>
      </c>
      <c r="AC22" s="19"/>
      <c r="AD22" s="13"/>
      <c r="AE22" s="14" t="s">
        <v>49</v>
      </c>
    </row>
    <row r="23" spans="2:31" ht="15.75">
      <c r="B23" s="14" t="s">
        <v>50</v>
      </c>
      <c r="C23" s="14" t="s">
        <v>51</v>
      </c>
      <c r="D23" s="15"/>
      <c r="E23" s="20">
        <v>4645</v>
      </c>
      <c r="F23" s="14"/>
      <c r="G23">
        <v>1</v>
      </c>
      <c r="H23" s="15"/>
      <c r="I23" s="15">
        <f>0.4993*100</f>
        <v>49.93</v>
      </c>
      <c r="J23" s="15"/>
      <c r="K23" s="15"/>
      <c r="L23" s="17">
        <v>14.85</v>
      </c>
      <c r="M23" s="15"/>
      <c r="N23" s="15"/>
      <c r="O23" s="17">
        <v>14.25</v>
      </c>
      <c r="P23" s="15"/>
      <c r="R23" s="20">
        <v>2696</v>
      </c>
      <c r="S23" s="14"/>
      <c r="T23">
        <v>1</v>
      </c>
      <c r="U23" s="17"/>
      <c r="V23" s="17">
        <v>51.9</v>
      </c>
      <c r="W23" s="15"/>
      <c r="X23" s="17"/>
      <c r="Y23" s="17">
        <v>14.94</v>
      </c>
      <c r="Z23" s="15"/>
      <c r="AA23" s="18"/>
      <c r="AB23" s="15">
        <v>19.88</v>
      </c>
      <c r="AC23" s="19"/>
      <c r="AD23" s="13"/>
      <c r="AE23" s="14" t="s">
        <v>52</v>
      </c>
    </row>
    <row r="24" spans="2:31" ht="15.75">
      <c r="B24" s="14" t="s">
        <v>53</v>
      </c>
      <c r="C24" s="14" t="s">
        <v>54</v>
      </c>
      <c r="D24" s="15"/>
      <c r="E24" s="20">
        <v>2148</v>
      </c>
      <c r="F24" s="14"/>
      <c r="G24">
        <v>0</v>
      </c>
      <c r="H24" s="15"/>
      <c r="I24" s="15">
        <f>0.4305*100</f>
        <v>43.05</v>
      </c>
      <c r="J24" s="15"/>
      <c r="K24" s="15"/>
      <c r="L24" s="17">
        <v>18.86</v>
      </c>
      <c r="M24" s="15"/>
      <c r="N24" s="15"/>
      <c r="O24" s="17">
        <v>13.76</v>
      </c>
      <c r="P24" s="15"/>
      <c r="R24" s="20">
        <v>2428</v>
      </c>
      <c r="S24" s="14"/>
      <c r="T24">
        <v>1</v>
      </c>
      <c r="U24" s="17"/>
      <c r="V24" s="17">
        <v>48.48</v>
      </c>
      <c r="W24" s="15"/>
      <c r="X24" s="17"/>
      <c r="Y24" s="17">
        <v>13.1</v>
      </c>
      <c r="Z24" s="15"/>
      <c r="AA24" s="18"/>
      <c r="AB24" s="15">
        <f>0.1035*100</f>
        <v>10.35</v>
      </c>
      <c r="AC24" s="19"/>
      <c r="AD24" s="13"/>
      <c r="AE24" s="14" t="s">
        <v>55</v>
      </c>
    </row>
    <row r="25" spans="2:31" ht="15.75">
      <c r="B25" s="14" t="s">
        <v>56</v>
      </c>
      <c r="C25" s="14" t="s">
        <v>57</v>
      </c>
      <c r="D25" s="15"/>
      <c r="E25" s="20">
        <v>1603</v>
      </c>
      <c r="F25" s="14"/>
      <c r="G25">
        <v>0</v>
      </c>
      <c r="H25" s="15"/>
      <c r="I25" s="15">
        <f>0.368*100</f>
        <v>36.8</v>
      </c>
      <c r="J25" s="15"/>
      <c r="K25" s="15"/>
      <c r="L25" s="17">
        <v>19.37</v>
      </c>
      <c r="M25" s="15"/>
      <c r="N25" s="15"/>
      <c r="O25" s="17">
        <v>10.71</v>
      </c>
      <c r="P25" s="15"/>
      <c r="R25">
        <v>925</v>
      </c>
      <c r="S25" s="14"/>
      <c r="T25">
        <v>1</v>
      </c>
      <c r="U25" s="17"/>
      <c r="V25" s="17">
        <v>41.71</v>
      </c>
      <c r="W25" s="15"/>
      <c r="X25" s="17"/>
      <c r="Y25" s="17">
        <v>19.61</v>
      </c>
      <c r="Z25" s="15"/>
      <c r="AA25" s="18"/>
      <c r="AB25" s="15">
        <f>12.4%*100</f>
        <v>12.4</v>
      </c>
      <c r="AC25" s="19"/>
      <c r="AD25" s="13"/>
      <c r="AE25" s="14" t="s">
        <v>58</v>
      </c>
    </row>
    <row r="26" spans="2:31" ht="15.75">
      <c r="B26" s="14" t="s">
        <v>59</v>
      </c>
      <c r="C26" s="14" t="s">
        <v>60</v>
      </c>
      <c r="D26" s="15"/>
      <c r="E26" s="20">
        <v>57108</v>
      </c>
      <c r="F26" s="14"/>
      <c r="G26">
        <v>45</v>
      </c>
      <c r="H26" s="15"/>
      <c r="I26" s="15">
        <f>0.5351*100</f>
        <v>53.510000000000005</v>
      </c>
      <c r="J26" s="15"/>
      <c r="K26" s="15"/>
      <c r="L26" s="17">
        <v>27.3</v>
      </c>
      <c r="M26" s="15"/>
      <c r="N26" s="15"/>
      <c r="O26" s="17">
        <v>23.74</v>
      </c>
      <c r="P26" s="15"/>
      <c r="R26" s="20">
        <v>42121</v>
      </c>
      <c r="S26" s="14"/>
      <c r="T26">
        <v>53</v>
      </c>
      <c r="U26" s="17"/>
      <c r="V26" s="17">
        <v>54.32</v>
      </c>
      <c r="W26" s="15"/>
      <c r="X26" s="17"/>
      <c r="Y26" s="17">
        <v>27.46</v>
      </c>
      <c r="Z26" s="15"/>
      <c r="AA26" s="18"/>
      <c r="AB26" s="17">
        <v>21.63</v>
      </c>
      <c r="AC26" s="19"/>
      <c r="AD26" s="13"/>
      <c r="AE26" s="14" t="s">
        <v>61</v>
      </c>
    </row>
    <row r="27" spans="2:31" ht="15.75">
      <c r="B27" s="14" t="s">
        <v>62</v>
      </c>
      <c r="C27" s="14" t="s">
        <v>63</v>
      </c>
      <c r="D27" s="15"/>
      <c r="E27" s="20">
        <v>4698</v>
      </c>
      <c r="F27" s="14"/>
      <c r="G27">
        <v>0</v>
      </c>
      <c r="H27" s="15"/>
      <c r="I27" s="15">
        <f>0.4031*100</f>
        <v>40.31</v>
      </c>
      <c r="J27" s="15"/>
      <c r="K27" s="15"/>
      <c r="L27" s="17">
        <v>20.77</v>
      </c>
      <c r="M27" s="15"/>
      <c r="N27" s="15"/>
      <c r="O27" s="17">
        <v>12.71</v>
      </c>
      <c r="P27" s="15"/>
      <c r="R27" s="20">
        <v>3759</v>
      </c>
      <c r="S27" s="14"/>
      <c r="T27">
        <v>0</v>
      </c>
      <c r="U27" s="17"/>
      <c r="V27" s="17">
        <v>40.29</v>
      </c>
      <c r="W27" s="15"/>
      <c r="X27" s="17"/>
      <c r="Y27" s="17">
        <v>20.63</v>
      </c>
      <c r="Z27" s="15"/>
      <c r="AA27" s="18"/>
      <c r="AB27" s="17">
        <v>11.34</v>
      </c>
      <c r="AC27" s="19"/>
      <c r="AD27" s="13"/>
      <c r="AE27" s="14" t="s">
        <v>64</v>
      </c>
    </row>
    <row r="28" spans="2:31" ht="15.75">
      <c r="B28" s="14" t="s">
        <v>65</v>
      </c>
      <c r="C28" s="14" t="s">
        <v>66</v>
      </c>
      <c r="D28" s="15"/>
      <c r="E28" s="20">
        <v>3356</v>
      </c>
      <c r="F28" s="14"/>
      <c r="G28">
        <v>3</v>
      </c>
      <c r="H28" s="15"/>
      <c r="I28" s="15">
        <f>0.4093*100</f>
        <v>40.93</v>
      </c>
      <c r="J28" s="15"/>
      <c r="K28" s="15"/>
      <c r="L28" s="17">
        <v>25.28</v>
      </c>
      <c r="M28" s="15"/>
      <c r="N28" s="15"/>
      <c r="O28" s="17">
        <v>15.74</v>
      </c>
      <c r="P28" s="15"/>
      <c r="R28" s="20">
        <v>3622</v>
      </c>
      <c r="S28" s="14"/>
      <c r="T28">
        <v>4</v>
      </c>
      <c r="U28" s="17"/>
      <c r="V28" s="17">
        <v>32.22</v>
      </c>
      <c r="W28" s="15"/>
      <c r="X28" s="17"/>
      <c r="Y28" s="17">
        <v>27.37</v>
      </c>
      <c r="Z28" s="15"/>
      <c r="AA28" s="18"/>
      <c r="AB28" s="17">
        <v>10.92</v>
      </c>
      <c r="AC28" s="19"/>
      <c r="AD28" s="13"/>
      <c r="AE28" s="14" t="s">
        <v>67</v>
      </c>
    </row>
    <row r="29" spans="2:31" ht="15.75">
      <c r="B29" s="14" t="s">
        <v>68</v>
      </c>
      <c r="C29" s="14" t="s">
        <v>69</v>
      </c>
      <c r="D29" s="15"/>
      <c r="E29" s="20">
        <v>13955</v>
      </c>
      <c r="F29" s="14"/>
      <c r="G29">
        <v>30</v>
      </c>
      <c r="H29" s="15"/>
      <c r="I29" s="15">
        <f>0.5913*100</f>
        <v>59.13</v>
      </c>
      <c r="J29" s="15"/>
      <c r="K29" s="15"/>
      <c r="L29" s="17">
        <v>30.94</v>
      </c>
      <c r="M29" s="15"/>
      <c r="N29" s="15"/>
      <c r="O29" s="17">
        <v>35.15</v>
      </c>
      <c r="P29" s="15"/>
      <c r="R29" s="20">
        <v>10814</v>
      </c>
      <c r="S29" s="14"/>
      <c r="T29">
        <v>12</v>
      </c>
      <c r="U29" s="17"/>
      <c r="V29" s="17">
        <v>43.55</v>
      </c>
      <c r="W29" s="15"/>
      <c r="X29" s="17"/>
      <c r="Y29" s="17">
        <v>25.54</v>
      </c>
      <c r="Z29" s="15"/>
      <c r="AA29" s="18"/>
      <c r="AB29" s="17">
        <v>15.7</v>
      </c>
      <c r="AC29" s="19"/>
      <c r="AD29" s="13"/>
      <c r="AE29" s="14" t="s">
        <v>70</v>
      </c>
    </row>
    <row r="30" spans="2:31" ht="15.75">
      <c r="B30" s="14" t="s">
        <v>71</v>
      </c>
      <c r="C30" s="14" t="s">
        <v>72</v>
      </c>
      <c r="D30" s="15"/>
      <c r="E30" s="20">
        <v>3853</v>
      </c>
      <c r="F30" s="14"/>
      <c r="G30">
        <v>1</v>
      </c>
      <c r="H30" s="15"/>
      <c r="I30" s="15">
        <f>0.2849*100</f>
        <v>28.49</v>
      </c>
      <c r="J30" s="15"/>
      <c r="K30" s="15"/>
      <c r="L30" s="17">
        <v>17.67</v>
      </c>
      <c r="M30" s="15"/>
      <c r="N30" s="15"/>
      <c r="O30" s="17">
        <v>11.6</v>
      </c>
      <c r="P30" s="15"/>
      <c r="R30" s="20">
        <v>3119</v>
      </c>
      <c r="S30" s="14"/>
      <c r="T30">
        <v>0</v>
      </c>
      <c r="U30" s="17"/>
      <c r="V30" s="17">
        <v>34.98</v>
      </c>
      <c r="W30" s="15"/>
      <c r="X30" s="17"/>
      <c r="Y30" s="17">
        <v>25.82</v>
      </c>
      <c r="Z30" s="15"/>
      <c r="AA30" s="18"/>
      <c r="AB30" s="17">
        <v>13.54</v>
      </c>
      <c r="AC30" s="19"/>
      <c r="AD30" s="13"/>
      <c r="AE30" s="14" t="s">
        <v>73</v>
      </c>
    </row>
    <row r="31" spans="2:31" ht="15.75">
      <c r="B31" s="14" t="s">
        <v>74</v>
      </c>
      <c r="C31" s="14" t="s">
        <v>75</v>
      </c>
      <c r="D31" s="15"/>
      <c r="E31" s="20">
        <v>23598</v>
      </c>
      <c r="F31" s="14"/>
      <c r="G31">
        <v>18</v>
      </c>
      <c r="H31" s="15"/>
      <c r="I31" s="15">
        <f>0.4731*100</f>
        <v>47.31</v>
      </c>
      <c r="J31" s="15"/>
      <c r="K31" s="15"/>
      <c r="L31" s="17">
        <v>18.17</v>
      </c>
      <c r="M31" s="15"/>
      <c r="N31" s="15"/>
      <c r="O31" s="17">
        <v>22.97</v>
      </c>
      <c r="P31" s="15"/>
      <c r="R31" s="20">
        <v>16153</v>
      </c>
      <c r="S31" s="14"/>
      <c r="T31">
        <v>36</v>
      </c>
      <c r="U31" s="17"/>
      <c r="V31" s="17">
        <v>58.35</v>
      </c>
      <c r="W31" s="15"/>
      <c r="X31" s="17"/>
      <c r="Y31" s="17">
        <v>23.61</v>
      </c>
      <c r="Z31" s="15"/>
      <c r="AA31" s="18"/>
      <c r="AB31" s="17">
        <v>32.95</v>
      </c>
      <c r="AC31" s="19"/>
      <c r="AD31" s="13"/>
      <c r="AE31" s="14" t="s">
        <v>76</v>
      </c>
    </row>
    <row r="32" spans="2:31" ht="15.75">
      <c r="B32" s="14" t="s">
        <v>77</v>
      </c>
      <c r="C32" s="14" t="s">
        <v>78</v>
      </c>
      <c r="D32" s="15"/>
      <c r="E32">
        <v>643</v>
      </c>
      <c r="F32" s="14"/>
      <c r="G32">
        <v>1</v>
      </c>
      <c r="H32" s="15"/>
      <c r="I32" s="15">
        <f>0.3893*100</f>
        <v>38.93</v>
      </c>
      <c r="J32" s="15"/>
      <c r="K32" s="15"/>
      <c r="L32" s="17">
        <v>8.75</v>
      </c>
      <c r="M32" s="15"/>
      <c r="N32" s="15"/>
      <c r="O32" s="17">
        <v>8.25</v>
      </c>
      <c r="P32" s="15"/>
      <c r="R32">
        <v>417</v>
      </c>
      <c r="S32" s="14"/>
      <c r="T32">
        <v>0</v>
      </c>
      <c r="U32" s="17"/>
      <c r="V32" s="17">
        <v>39.6</v>
      </c>
      <c r="W32" s="15"/>
      <c r="X32" s="17"/>
      <c r="Y32" s="17">
        <v>12.28</v>
      </c>
      <c r="Z32" s="15"/>
      <c r="AA32" s="18"/>
      <c r="AB32" s="17">
        <v>12.47</v>
      </c>
      <c r="AC32" s="19"/>
      <c r="AD32" s="13"/>
      <c r="AE32" s="14" t="s">
        <v>79</v>
      </c>
    </row>
    <row r="33" spans="2:31" ht="15.75">
      <c r="B33" s="14" t="s">
        <v>80</v>
      </c>
      <c r="C33" s="14" t="s">
        <v>81</v>
      </c>
      <c r="D33" s="15"/>
      <c r="E33" s="20">
        <v>2963</v>
      </c>
      <c r="F33" s="14"/>
      <c r="G33">
        <v>0</v>
      </c>
      <c r="H33" s="15"/>
      <c r="I33" s="15">
        <f>0.37921*100</f>
        <v>37.921</v>
      </c>
      <c r="J33" s="15"/>
      <c r="K33" s="15"/>
      <c r="L33" s="17">
        <v>28.6</v>
      </c>
      <c r="M33" s="15"/>
      <c r="N33" s="15"/>
      <c r="O33" s="17">
        <v>10.57</v>
      </c>
      <c r="P33" s="15"/>
      <c r="R33" s="20">
        <v>2079</v>
      </c>
      <c r="S33" s="14"/>
      <c r="T33">
        <v>0</v>
      </c>
      <c r="U33" s="17"/>
      <c r="V33" s="17">
        <v>36.4</v>
      </c>
      <c r="W33" s="15"/>
      <c r="X33" s="17"/>
      <c r="Y33" s="17">
        <v>25.76</v>
      </c>
      <c r="Z33" s="15"/>
      <c r="AA33" s="18"/>
      <c r="AB33" s="17">
        <v>9.26</v>
      </c>
      <c r="AC33" s="19"/>
      <c r="AD33" s="13"/>
      <c r="AE33" s="14" t="s">
        <v>82</v>
      </c>
    </row>
    <row r="34" spans="2:31" ht="15.75">
      <c r="B34" s="14" t="s">
        <v>83</v>
      </c>
      <c r="C34" s="14" t="s">
        <v>84</v>
      </c>
      <c r="D34" s="15"/>
      <c r="E34" s="20">
        <v>7206</v>
      </c>
      <c r="F34" s="14"/>
      <c r="G34">
        <v>5</v>
      </c>
      <c r="H34" s="15"/>
      <c r="I34" s="15">
        <f>0.4082*100</f>
        <v>40.82</v>
      </c>
      <c r="J34" s="15"/>
      <c r="K34" s="15"/>
      <c r="L34" s="17">
        <v>22.98</v>
      </c>
      <c r="M34" s="15"/>
      <c r="N34" s="15"/>
      <c r="O34" s="17">
        <v>19.12</v>
      </c>
      <c r="P34" s="15"/>
      <c r="R34" s="20">
        <v>2995</v>
      </c>
      <c r="S34" s="14"/>
      <c r="T34">
        <v>0</v>
      </c>
      <c r="U34" s="17"/>
      <c r="V34" s="17">
        <v>39.99</v>
      </c>
      <c r="W34" s="15"/>
      <c r="X34" s="17"/>
      <c r="Y34" s="17">
        <v>24.9</v>
      </c>
      <c r="Z34" s="15"/>
      <c r="AA34" s="18"/>
      <c r="AB34" s="17">
        <v>14.93</v>
      </c>
      <c r="AC34" s="19"/>
      <c r="AD34" s="13"/>
      <c r="AE34" s="14" t="s">
        <v>85</v>
      </c>
    </row>
    <row r="35" spans="2:31" ht="15.75">
      <c r="B35" s="14" t="s">
        <v>86</v>
      </c>
      <c r="C35" s="14" t="s">
        <v>87</v>
      </c>
      <c r="D35" s="15"/>
      <c r="E35" s="20">
        <v>1808</v>
      </c>
      <c r="F35" s="14"/>
      <c r="G35">
        <v>0</v>
      </c>
      <c r="H35" s="15"/>
      <c r="I35" s="15">
        <f>0.2999*100</f>
        <v>29.99</v>
      </c>
      <c r="J35" s="15"/>
      <c r="K35" s="15"/>
      <c r="L35" s="17">
        <v>18.27</v>
      </c>
      <c r="M35" s="15"/>
      <c r="N35" s="15"/>
      <c r="O35" s="17">
        <v>8.35</v>
      </c>
      <c r="P35" s="15"/>
      <c r="R35" s="20">
        <v>1411</v>
      </c>
      <c r="S35" s="14"/>
      <c r="T35">
        <v>1</v>
      </c>
      <c r="U35" s="17"/>
      <c r="V35" s="17">
        <v>32.39</v>
      </c>
      <c r="W35" s="15"/>
      <c r="X35" s="17"/>
      <c r="Y35" s="17">
        <v>16.47</v>
      </c>
      <c r="Z35" s="15"/>
      <c r="AA35" s="18"/>
      <c r="AB35" s="17">
        <v>7.73</v>
      </c>
      <c r="AC35" s="19"/>
      <c r="AD35" s="13"/>
      <c r="AE35" s="14" t="s">
        <v>88</v>
      </c>
    </row>
    <row r="36" spans="2:31" ht="15.75">
      <c r="B36" s="14" t="s">
        <v>89</v>
      </c>
      <c r="C36" s="14" t="s">
        <v>90</v>
      </c>
      <c r="D36" s="15"/>
      <c r="E36" s="20">
        <v>2125</v>
      </c>
      <c r="F36" s="14"/>
      <c r="G36">
        <v>2</v>
      </c>
      <c r="H36" s="15"/>
      <c r="I36" s="15">
        <f>0.465*100</f>
        <v>46.5</v>
      </c>
      <c r="J36" s="15"/>
      <c r="K36" s="15"/>
      <c r="L36" s="17">
        <v>24.52</v>
      </c>
      <c r="M36" s="15"/>
      <c r="N36" s="15"/>
      <c r="O36" s="17">
        <v>16.28</v>
      </c>
      <c r="P36" s="15"/>
      <c r="R36" s="20">
        <v>1984</v>
      </c>
      <c r="S36" s="14"/>
      <c r="T36">
        <v>0</v>
      </c>
      <c r="U36" s="17"/>
      <c r="V36" s="17">
        <v>50.73</v>
      </c>
      <c r="W36" s="15"/>
      <c r="X36" s="17"/>
      <c r="Y36" s="17">
        <v>24.24</v>
      </c>
      <c r="Z36" s="15"/>
      <c r="AA36" s="18"/>
      <c r="AB36" s="17">
        <v>16.04</v>
      </c>
      <c r="AC36" s="19"/>
      <c r="AD36" s="13"/>
      <c r="AE36" s="14" t="s">
        <v>91</v>
      </c>
    </row>
    <row r="37" spans="2:31" ht="15.75">
      <c r="B37" s="14" t="s">
        <v>92</v>
      </c>
      <c r="C37" s="14" t="s">
        <v>93</v>
      </c>
      <c r="D37" s="15"/>
      <c r="E37" s="20">
        <v>1799</v>
      </c>
      <c r="F37" s="14"/>
      <c r="G37">
        <v>0</v>
      </c>
      <c r="H37" s="15"/>
      <c r="I37" s="15">
        <f>0.3898*100</f>
        <v>38.98</v>
      </c>
      <c r="J37" s="15"/>
      <c r="K37" s="15"/>
      <c r="L37" s="17">
        <v>10.29</v>
      </c>
      <c r="M37" s="15"/>
      <c r="N37" s="15"/>
      <c r="O37" s="17">
        <v>12.01</v>
      </c>
      <c r="P37" s="15"/>
      <c r="R37" s="20">
        <v>1451</v>
      </c>
      <c r="S37" s="14"/>
      <c r="T37">
        <v>0</v>
      </c>
      <c r="U37" s="17"/>
      <c r="V37" s="17">
        <v>45.52</v>
      </c>
      <c r="W37" s="15"/>
      <c r="X37" s="17"/>
      <c r="Y37" s="17">
        <v>8.86</v>
      </c>
      <c r="Z37" s="15"/>
      <c r="AA37" s="18"/>
      <c r="AB37" s="17">
        <v>16.89</v>
      </c>
      <c r="AC37" s="19"/>
      <c r="AD37" s="13"/>
      <c r="AE37" s="14" t="s">
        <v>94</v>
      </c>
    </row>
    <row r="38" spans="2:31" ht="15.75">
      <c r="B38" s="14" t="s">
        <v>95</v>
      </c>
      <c r="C38" s="14" t="s">
        <v>96</v>
      </c>
      <c r="D38" s="15"/>
      <c r="E38" s="20">
        <v>11714</v>
      </c>
      <c r="F38" s="14"/>
      <c r="G38">
        <v>2</v>
      </c>
      <c r="H38" s="15"/>
      <c r="I38" s="15">
        <f>0.4433*100</f>
        <v>44.330000000000005</v>
      </c>
      <c r="J38" s="15"/>
      <c r="K38" s="15"/>
      <c r="L38" s="17">
        <v>26.43</v>
      </c>
      <c r="M38" s="15"/>
      <c r="N38" s="15"/>
      <c r="O38" s="17">
        <v>14.73</v>
      </c>
      <c r="P38" s="15"/>
      <c r="R38" s="20">
        <v>7465</v>
      </c>
      <c r="S38" s="14"/>
      <c r="T38">
        <v>9</v>
      </c>
      <c r="U38" s="17"/>
      <c r="V38" s="17">
        <v>47.01</v>
      </c>
      <c r="W38" s="15"/>
      <c r="X38" s="17"/>
      <c r="Y38" s="17">
        <v>25.21</v>
      </c>
      <c r="Z38" s="15"/>
      <c r="AA38" s="18"/>
      <c r="AB38" s="17">
        <v>15.89</v>
      </c>
      <c r="AC38" s="19"/>
      <c r="AD38" s="13"/>
      <c r="AE38" s="14" t="s">
        <v>97</v>
      </c>
    </row>
    <row r="39" spans="2:31" ht="15.75">
      <c r="B39" s="14" t="s">
        <v>98</v>
      </c>
      <c r="C39" s="14" t="s">
        <v>99</v>
      </c>
      <c r="D39" s="15"/>
      <c r="E39" s="20">
        <v>1407</v>
      </c>
      <c r="F39" s="14"/>
      <c r="G39">
        <v>0</v>
      </c>
      <c r="H39" s="15"/>
      <c r="I39" s="15">
        <f>0.409*100</f>
        <v>40.9</v>
      </c>
      <c r="J39" s="15"/>
      <c r="K39" s="15"/>
      <c r="L39" s="17">
        <v>14.45</v>
      </c>
      <c r="M39" s="15"/>
      <c r="N39" s="15"/>
      <c r="O39" s="17">
        <v>13.95</v>
      </c>
      <c r="P39" s="15"/>
      <c r="R39">
        <v>852</v>
      </c>
      <c r="S39" s="14"/>
      <c r="T39">
        <v>1</v>
      </c>
      <c r="U39" s="17"/>
      <c r="V39" s="17">
        <v>53.27</v>
      </c>
      <c r="W39" s="15"/>
      <c r="X39" s="17"/>
      <c r="Y39" s="17">
        <v>12.76</v>
      </c>
      <c r="Z39" s="15"/>
      <c r="AA39" s="18"/>
      <c r="AB39" s="17">
        <v>29.71</v>
      </c>
      <c r="AC39" s="19"/>
      <c r="AD39" s="13"/>
      <c r="AE39" s="14" t="s">
        <v>100</v>
      </c>
    </row>
    <row r="40" spans="2:31" ht="15.75">
      <c r="B40" s="14" t="s">
        <v>101</v>
      </c>
      <c r="C40" s="14" t="s">
        <v>102</v>
      </c>
      <c r="D40" s="15"/>
      <c r="E40" s="20">
        <v>2642</v>
      </c>
      <c r="F40" s="14"/>
      <c r="G40">
        <v>1</v>
      </c>
      <c r="H40" s="15"/>
      <c r="I40" s="15">
        <f>0.3364*100</f>
        <v>33.64</v>
      </c>
      <c r="J40" s="15"/>
      <c r="K40" s="15"/>
      <c r="L40" s="17">
        <v>26.57</v>
      </c>
      <c r="M40" s="15"/>
      <c r="N40" s="15"/>
      <c r="O40" s="17">
        <v>12.56</v>
      </c>
      <c r="P40" s="15"/>
      <c r="R40" s="20">
        <v>1241</v>
      </c>
      <c r="S40" s="14"/>
      <c r="T40">
        <v>4</v>
      </c>
      <c r="U40" s="17"/>
      <c r="V40" s="17">
        <v>33.96</v>
      </c>
      <c r="W40" s="15"/>
      <c r="X40" s="17"/>
      <c r="Y40" s="17">
        <v>25.73</v>
      </c>
      <c r="Z40" s="15"/>
      <c r="AA40" s="18"/>
      <c r="AB40" s="17">
        <v>8.64</v>
      </c>
      <c r="AC40" s="19"/>
      <c r="AD40" s="13"/>
      <c r="AE40" s="14" t="s">
        <v>103</v>
      </c>
    </row>
    <row r="41" spans="2:31" ht="15.75">
      <c r="B41" s="14" t="s">
        <v>104</v>
      </c>
      <c r="C41" s="14" t="s">
        <v>105</v>
      </c>
      <c r="D41" s="15"/>
      <c r="E41">
        <v>992</v>
      </c>
      <c r="F41" s="14"/>
      <c r="G41">
        <v>0</v>
      </c>
      <c r="H41" s="15"/>
      <c r="I41" s="15">
        <f>0.3523*100</f>
        <v>35.23</v>
      </c>
      <c r="J41" s="15"/>
      <c r="K41" s="15"/>
      <c r="L41" s="17">
        <v>17.29</v>
      </c>
      <c r="M41" s="15"/>
      <c r="N41" s="15"/>
      <c r="O41" s="17">
        <v>11.82</v>
      </c>
      <c r="P41" s="15"/>
      <c r="R41">
        <v>854</v>
      </c>
      <c r="S41" s="14"/>
      <c r="T41">
        <v>1</v>
      </c>
      <c r="U41" s="17"/>
      <c r="V41" s="17">
        <v>63.22</v>
      </c>
      <c r="W41" s="15"/>
      <c r="X41" s="17"/>
      <c r="Y41" s="17">
        <v>10.39</v>
      </c>
      <c r="Z41" s="15"/>
      <c r="AA41" s="18"/>
      <c r="AB41" s="17">
        <v>49.99</v>
      </c>
      <c r="AC41" s="19"/>
      <c r="AD41" s="13"/>
      <c r="AE41" s="14" t="s">
        <v>106</v>
      </c>
    </row>
    <row r="42" spans="2:31" ht="15.75">
      <c r="B42" s="14" t="s">
        <v>107</v>
      </c>
      <c r="C42" s="14" t="s">
        <v>108</v>
      </c>
      <c r="D42" s="15"/>
      <c r="E42" s="20">
        <v>8133</v>
      </c>
      <c r="F42" s="14"/>
      <c r="G42">
        <v>4</v>
      </c>
      <c r="H42" s="15"/>
      <c r="I42" s="15">
        <f>0.3836*100</f>
        <v>38.36</v>
      </c>
      <c r="J42" s="15"/>
      <c r="K42" s="15"/>
      <c r="L42" s="17">
        <v>18.36</v>
      </c>
      <c r="M42" s="15"/>
      <c r="N42" s="15"/>
      <c r="O42" s="17">
        <v>15.23</v>
      </c>
      <c r="P42" s="15"/>
      <c r="R42" s="20">
        <v>7604</v>
      </c>
      <c r="S42" s="14"/>
      <c r="T42">
        <v>2</v>
      </c>
      <c r="U42" s="17"/>
      <c r="V42" s="17">
        <v>42.1</v>
      </c>
      <c r="W42" s="15"/>
      <c r="X42" s="17"/>
      <c r="Y42" s="17">
        <v>18.9</v>
      </c>
      <c r="Z42" s="15"/>
      <c r="AA42" s="18"/>
      <c r="AB42" s="17">
        <v>15.8</v>
      </c>
      <c r="AC42" s="19"/>
      <c r="AD42" s="13"/>
      <c r="AE42" s="14" t="s">
        <v>109</v>
      </c>
    </row>
    <row r="43" spans="2:31" ht="15.75">
      <c r="B43" s="14" t="s">
        <v>110</v>
      </c>
      <c r="C43" s="14" t="s">
        <v>111</v>
      </c>
      <c r="D43" s="15"/>
      <c r="E43">
        <v>813</v>
      </c>
      <c r="F43" s="14"/>
      <c r="G43">
        <v>1</v>
      </c>
      <c r="H43" s="15"/>
      <c r="I43" s="15">
        <f>0.3975*100</f>
        <v>39.75</v>
      </c>
      <c r="J43" s="15"/>
      <c r="K43" s="15"/>
      <c r="L43" s="17">
        <v>20.21</v>
      </c>
      <c r="M43" s="15"/>
      <c r="N43" s="15"/>
      <c r="O43" s="17">
        <v>17.35</v>
      </c>
      <c r="P43" s="15"/>
      <c r="R43">
        <v>637</v>
      </c>
      <c r="S43" s="14"/>
      <c r="T43">
        <v>2</v>
      </c>
      <c r="U43" s="17"/>
      <c r="V43" s="17">
        <v>43.93</v>
      </c>
      <c r="W43" s="15"/>
      <c r="X43" s="17"/>
      <c r="Y43" s="17">
        <v>34.24</v>
      </c>
      <c r="Z43" s="15"/>
      <c r="AA43" s="18"/>
      <c r="AB43" s="17">
        <v>9.04</v>
      </c>
      <c r="AC43" s="19"/>
      <c r="AD43" s="13"/>
      <c r="AE43" s="14" t="s">
        <v>112</v>
      </c>
    </row>
    <row r="44" spans="2:31" ht="15.75">
      <c r="B44" s="14" t="s">
        <v>113</v>
      </c>
      <c r="C44" s="14" t="s">
        <v>114</v>
      </c>
      <c r="D44" s="15"/>
      <c r="E44" s="20">
        <v>1084</v>
      </c>
      <c r="F44" s="14"/>
      <c r="G44">
        <v>3</v>
      </c>
      <c r="H44" s="15"/>
      <c r="I44" s="15">
        <f>0.5997*100</f>
        <v>59.97</v>
      </c>
      <c r="J44" s="15"/>
      <c r="K44" s="15"/>
      <c r="L44" s="17">
        <v>25</v>
      </c>
      <c r="M44" s="15"/>
      <c r="N44" s="15"/>
      <c r="O44" s="17">
        <v>36.89</v>
      </c>
      <c r="P44" s="15"/>
      <c r="R44">
        <v>683</v>
      </c>
      <c r="S44" s="14"/>
      <c r="T44">
        <v>0</v>
      </c>
      <c r="U44" s="17"/>
      <c r="V44" s="17">
        <v>54.64</v>
      </c>
      <c r="W44" s="15"/>
      <c r="X44" s="17"/>
      <c r="Y44" s="17">
        <v>21.9</v>
      </c>
      <c r="Z44" s="15"/>
      <c r="AA44" s="18"/>
      <c r="AB44" s="17">
        <v>29.24</v>
      </c>
      <c r="AC44" s="19"/>
      <c r="AD44" s="13"/>
      <c r="AE44" s="14" t="s">
        <v>115</v>
      </c>
    </row>
    <row r="45" spans="2:31" ht="15.75">
      <c r="B45" s="14" t="s">
        <v>116</v>
      </c>
      <c r="C45" s="14" t="s">
        <v>117</v>
      </c>
      <c r="D45" s="15"/>
      <c r="E45" s="20">
        <v>1909</v>
      </c>
      <c r="F45" s="14"/>
      <c r="G45">
        <v>2</v>
      </c>
      <c r="H45" s="15"/>
      <c r="I45" s="15">
        <f>0.5658*100</f>
        <v>56.58</v>
      </c>
      <c r="J45" s="15"/>
      <c r="K45" s="15"/>
      <c r="L45" s="17">
        <v>35.91</v>
      </c>
      <c r="M45" s="15"/>
      <c r="N45" s="15"/>
      <c r="O45" s="17">
        <v>34.77</v>
      </c>
      <c r="P45" s="15"/>
      <c r="R45" s="20">
        <v>1723</v>
      </c>
      <c r="S45" s="14"/>
      <c r="T45">
        <v>2</v>
      </c>
      <c r="U45" s="17"/>
      <c r="V45" s="17">
        <v>42.4</v>
      </c>
      <c r="W45" s="15"/>
      <c r="X45" s="17"/>
      <c r="Y45" s="17">
        <v>15.18</v>
      </c>
      <c r="Z45" s="15"/>
      <c r="AA45" s="18"/>
      <c r="AB45" s="17">
        <v>16.88</v>
      </c>
      <c r="AC45" s="19"/>
      <c r="AD45" s="13"/>
      <c r="AE45" s="14" t="s">
        <v>118</v>
      </c>
    </row>
    <row r="46" spans="2:31" ht="15.75">
      <c r="B46" s="14" t="s">
        <v>119</v>
      </c>
      <c r="C46" s="14" t="s">
        <v>120</v>
      </c>
      <c r="D46" s="15"/>
      <c r="E46" s="20">
        <v>4879</v>
      </c>
      <c r="F46" s="14"/>
      <c r="G46">
        <v>3</v>
      </c>
      <c r="H46" s="15"/>
      <c r="I46" s="15">
        <f>0.5012*100</f>
        <v>50.12</v>
      </c>
      <c r="J46" s="15"/>
      <c r="K46" s="15"/>
      <c r="L46" s="17">
        <v>24.28</v>
      </c>
      <c r="M46" s="15"/>
      <c r="N46" s="15"/>
      <c r="O46" s="17">
        <v>18.79</v>
      </c>
      <c r="P46" s="15"/>
      <c r="R46" s="20">
        <v>5156</v>
      </c>
      <c r="S46" s="14"/>
      <c r="T46">
        <v>3</v>
      </c>
      <c r="U46" s="17"/>
      <c r="V46" s="17">
        <v>48.68</v>
      </c>
      <c r="W46" s="15"/>
      <c r="X46" s="17"/>
      <c r="Y46" s="17">
        <v>22.17</v>
      </c>
      <c r="Z46" s="15"/>
      <c r="AA46" s="18"/>
      <c r="AB46" s="17">
        <v>18.07</v>
      </c>
      <c r="AC46" s="19"/>
      <c r="AD46" s="13"/>
      <c r="AE46" s="14" t="s">
        <v>121</v>
      </c>
    </row>
    <row r="47" spans="2:31" ht="15.75">
      <c r="B47" s="14" t="s">
        <v>122</v>
      </c>
      <c r="C47" s="14" t="s">
        <v>123</v>
      </c>
      <c r="D47" s="15"/>
      <c r="E47" s="20">
        <v>45317</v>
      </c>
      <c r="F47" s="14"/>
      <c r="G47">
        <v>26</v>
      </c>
      <c r="H47" s="15"/>
      <c r="I47" s="15">
        <f>0.4817*100</f>
        <v>48.17</v>
      </c>
      <c r="J47" s="15"/>
      <c r="K47" s="15"/>
      <c r="L47" s="17">
        <v>31</v>
      </c>
      <c r="M47" s="15"/>
      <c r="N47" s="15"/>
      <c r="O47" s="17">
        <v>18.08</v>
      </c>
      <c r="P47" s="15"/>
      <c r="R47" s="20">
        <v>25464</v>
      </c>
      <c r="S47" s="14"/>
      <c r="T47">
        <v>28</v>
      </c>
      <c r="U47" s="17"/>
      <c r="V47" s="17">
        <v>50.51</v>
      </c>
      <c r="W47" s="15"/>
      <c r="X47" s="17"/>
      <c r="Y47" s="17">
        <v>30.96</v>
      </c>
      <c r="Z47" s="15"/>
      <c r="AA47" s="18"/>
      <c r="AB47" s="17">
        <v>19.24</v>
      </c>
      <c r="AC47" s="19"/>
      <c r="AD47" s="13"/>
      <c r="AE47" s="14" t="s">
        <v>124</v>
      </c>
    </row>
    <row r="48" spans="2:31" ht="15.75">
      <c r="B48" s="14" t="s">
        <v>125</v>
      </c>
      <c r="C48" s="14" t="s">
        <v>126</v>
      </c>
      <c r="D48" s="15"/>
      <c r="E48" s="20">
        <v>6607</v>
      </c>
      <c r="F48" s="14"/>
      <c r="G48">
        <v>1</v>
      </c>
      <c r="H48" s="15"/>
      <c r="I48" s="15">
        <f>0.5283*100</f>
        <v>52.83</v>
      </c>
      <c r="J48" s="15"/>
      <c r="K48" s="15"/>
      <c r="L48" s="17">
        <v>22.57</v>
      </c>
      <c r="M48" s="15"/>
      <c r="N48" s="15"/>
      <c r="O48" s="17">
        <v>21.76</v>
      </c>
      <c r="P48" s="15"/>
      <c r="R48" s="20">
        <v>4320</v>
      </c>
      <c r="S48" s="14"/>
      <c r="T48">
        <v>1</v>
      </c>
      <c r="U48" s="17"/>
      <c r="V48" s="17">
        <v>55.87</v>
      </c>
      <c r="W48" s="15"/>
      <c r="X48" s="17"/>
      <c r="Y48" s="17">
        <v>19.68</v>
      </c>
      <c r="Z48" s="15"/>
      <c r="AA48" s="18"/>
      <c r="AB48" s="17">
        <v>21.88</v>
      </c>
      <c r="AC48" s="19"/>
      <c r="AD48" s="13"/>
      <c r="AE48" s="14" t="s">
        <v>127</v>
      </c>
    </row>
    <row r="49" spans="2:31" ht="15.75">
      <c r="B49" s="14" t="s">
        <v>128</v>
      </c>
      <c r="C49" s="14" t="s">
        <v>129</v>
      </c>
      <c r="D49" s="15"/>
      <c r="E49" s="20">
        <v>2071</v>
      </c>
      <c r="F49" s="14"/>
      <c r="G49">
        <v>2</v>
      </c>
      <c r="H49" s="15"/>
      <c r="I49" s="15">
        <f>0.3984*100</f>
        <v>39.839999999999996</v>
      </c>
      <c r="J49" s="15"/>
      <c r="K49" s="15"/>
      <c r="L49" s="17">
        <v>14.69</v>
      </c>
      <c r="M49" s="15"/>
      <c r="N49" s="15"/>
      <c r="O49" s="17">
        <v>20.69</v>
      </c>
      <c r="P49" s="15"/>
      <c r="R49" s="20">
        <v>1500</v>
      </c>
      <c r="S49" s="14"/>
      <c r="T49">
        <v>0</v>
      </c>
      <c r="U49" s="17"/>
      <c r="V49" s="17">
        <v>28.64</v>
      </c>
      <c r="W49" s="15"/>
      <c r="X49" s="17"/>
      <c r="Y49" s="17">
        <v>36.61</v>
      </c>
      <c r="Z49" s="15"/>
      <c r="AA49" s="18"/>
      <c r="AB49" s="17">
        <v>10.6</v>
      </c>
      <c r="AC49" s="19"/>
      <c r="AD49" s="13"/>
      <c r="AE49" s="14" t="s">
        <v>130</v>
      </c>
    </row>
    <row r="50" spans="2:31" ht="15.75">
      <c r="B50" s="14" t="s">
        <v>131</v>
      </c>
      <c r="C50" s="14" t="s">
        <v>132</v>
      </c>
      <c r="D50" s="15"/>
      <c r="E50" s="20">
        <v>2910</v>
      </c>
      <c r="F50" s="14"/>
      <c r="G50">
        <v>0</v>
      </c>
      <c r="H50" s="15"/>
      <c r="I50" s="15">
        <f>0.3423*100</f>
        <v>34.23</v>
      </c>
      <c r="J50" s="15"/>
      <c r="K50" s="15"/>
      <c r="L50" s="17">
        <v>11.36</v>
      </c>
      <c r="M50" s="15"/>
      <c r="N50" s="15"/>
      <c r="O50" s="17">
        <v>9.04</v>
      </c>
      <c r="P50" s="15"/>
      <c r="R50" s="20">
        <v>2120</v>
      </c>
      <c r="S50" s="14"/>
      <c r="T50">
        <v>2</v>
      </c>
      <c r="U50" s="17"/>
      <c r="V50" s="17">
        <v>48.13</v>
      </c>
      <c r="W50" s="15"/>
      <c r="X50" s="17"/>
      <c r="Y50" s="17">
        <v>21.12</v>
      </c>
      <c r="Z50" s="15"/>
      <c r="AA50" s="18"/>
      <c r="AB50" s="17">
        <v>21.51</v>
      </c>
      <c r="AC50" s="19"/>
      <c r="AD50" s="13"/>
      <c r="AE50" s="14" t="s">
        <v>133</v>
      </c>
    </row>
    <row r="51" spans="2:31" ht="15.75">
      <c r="B51" s="14" t="s">
        <v>134</v>
      </c>
      <c r="C51" s="14" t="s">
        <v>135</v>
      </c>
      <c r="D51" s="15"/>
      <c r="E51" s="20">
        <v>3843</v>
      </c>
      <c r="F51" s="14"/>
      <c r="G51">
        <v>2</v>
      </c>
      <c r="H51" s="15"/>
      <c r="I51" s="15">
        <f>0.5016*100</f>
        <v>50.160000000000004</v>
      </c>
      <c r="J51" s="15"/>
      <c r="K51" s="15"/>
      <c r="L51" s="17">
        <v>18</v>
      </c>
      <c r="M51" s="15"/>
      <c r="N51" s="15"/>
      <c r="O51" s="17">
        <v>20.63</v>
      </c>
      <c r="P51" s="15"/>
      <c r="R51" s="20">
        <v>2945</v>
      </c>
      <c r="S51" s="14"/>
      <c r="T51">
        <v>4</v>
      </c>
      <c r="U51" s="17"/>
      <c r="V51" s="17">
        <v>58.56</v>
      </c>
      <c r="W51" s="15"/>
      <c r="X51" s="17"/>
      <c r="Y51" s="17">
        <v>22.18</v>
      </c>
      <c r="Z51" s="15"/>
      <c r="AA51" s="18"/>
      <c r="AB51" s="17">
        <v>22.86</v>
      </c>
      <c r="AC51" s="19"/>
      <c r="AD51" s="13"/>
      <c r="AE51" s="14" t="s">
        <v>136</v>
      </c>
    </row>
    <row r="52" spans="2:31" ht="15.75">
      <c r="B52" s="14" t="s">
        <v>137</v>
      </c>
      <c r="C52" s="14" t="s">
        <v>138</v>
      </c>
      <c r="D52" s="15"/>
      <c r="E52" s="20">
        <v>3506</v>
      </c>
      <c r="F52" s="14"/>
      <c r="G52">
        <v>1</v>
      </c>
      <c r="H52" s="15"/>
      <c r="I52" s="15">
        <f>0.4555*100</f>
        <v>45.550000000000004</v>
      </c>
      <c r="J52" s="15"/>
      <c r="K52" s="15"/>
      <c r="L52" s="17">
        <v>13.06</v>
      </c>
      <c r="M52" s="15"/>
      <c r="N52" s="15"/>
      <c r="O52" s="17">
        <v>15.11</v>
      </c>
      <c r="P52" s="15"/>
      <c r="R52" s="20">
        <v>1403</v>
      </c>
      <c r="S52" s="14"/>
      <c r="T52">
        <v>1</v>
      </c>
      <c r="U52" s="17"/>
      <c r="V52" s="17">
        <v>50.84</v>
      </c>
      <c r="W52" s="15"/>
      <c r="X52" s="17"/>
      <c r="Y52" s="17">
        <v>9.74</v>
      </c>
      <c r="Z52" s="15"/>
      <c r="AA52" s="18"/>
      <c r="AB52" s="17">
        <v>11.92</v>
      </c>
      <c r="AC52" s="19"/>
      <c r="AD52" s="13"/>
      <c r="AE52" s="14" t="s">
        <v>139</v>
      </c>
    </row>
    <row r="53" spans="2:31" ht="15.75">
      <c r="B53" s="14" t="s">
        <v>140</v>
      </c>
      <c r="C53" s="14" t="s">
        <v>141</v>
      </c>
      <c r="D53" s="15"/>
      <c r="E53">
        <v>896</v>
      </c>
      <c r="F53" s="14"/>
      <c r="G53">
        <v>2</v>
      </c>
      <c r="H53" s="15"/>
      <c r="I53" s="15">
        <f>0.3541*100</f>
        <v>35.410000000000004</v>
      </c>
      <c r="J53" s="15"/>
      <c r="K53" s="15"/>
      <c r="L53" s="17">
        <v>51.57</v>
      </c>
      <c r="M53" s="15"/>
      <c r="N53" s="15"/>
      <c r="O53" s="17">
        <v>1.42</v>
      </c>
      <c r="P53" s="15"/>
      <c r="R53">
        <v>883</v>
      </c>
      <c r="S53" s="14"/>
      <c r="T53">
        <v>1</v>
      </c>
      <c r="U53" s="17"/>
      <c r="V53" s="17">
        <v>18.34</v>
      </c>
      <c r="W53" s="15"/>
      <c r="X53" s="17"/>
      <c r="Y53" s="17">
        <v>56.87</v>
      </c>
      <c r="Z53" s="15"/>
      <c r="AA53" s="18"/>
      <c r="AB53" s="17">
        <v>1.9</v>
      </c>
      <c r="AC53" s="19"/>
      <c r="AD53" s="13"/>
      <c r="AE53" s="14" t="s">
        <v>142</v>
      </c>
    </row>
    <row r="54" spans="2:31" ht="15.75">
      <c r="B54" s="14" t="s">
        <v>143</v>
      </c>
      <c r="C54" s="14" t="s">
        <v>144</v>
      </c>
      <c r="D54" s="15"/>
      <c r="E54" s="20">
        <v>1048</v>
      </c>
      <c r="F54" s="14"/>
      <c r="G54">
        <v>0</v>
      </c>
      <c r="H54" s="15"/>
      <c r="I54" s="15">
        <f>0.3139*100</f>
        <v>31.39</v>
      </c>
      <c r="J54" s="15"/>
      <c r="K54" s="15"/>
      <c r="L54" s="17">
        <v>18.28</v>
      </c>
      <c r="M54" s="15"/>
      <c r="N54" s="15"/>
      <c r="O54" s="17">
        <v>11.17</v>
      </c>
      <c r="P54" s="15"/>
      <c r="R54">
        <v>862</v>
      </c>
      <c r="S54" s="14"/>
      <c r="T54">
        <v>3</v>
      </c>
      <c r="U54" s="17"/>
      <c r="V54" s="17">
        <v>59.4</v>
      </c>
      <c r="W54" s="15"/>
      <c r="X54" s="17"/>
      <c r="Y54" s="17">
        <v>15.99</v>
      </c>
      <c r="Z54" s="15"/>
      <c r="AA54" s="18"/>
      <c r="AB54" s="17">
        <v>42.22</v>
      </c>
      <c r="AC54" s="19"/>
      <c r="AD54" s="13"/>
      <c r="AE54" s="14" t="s">
        <v>145</v>
      </c>
    </row>
    <row r="55" spans="2:31" ht="15.75">
      <c r="B55" s="14" t="s">
        <v>146</v>
      </c>
      <c r="C55" s="14" t="s">
        <v>147</v>
      </c>
      <c r="D55" s="15"/>
      <c r="E55" s="20">
        <v>5452</v>
      </c>
      <c r="F55" s="14"/>
      <c r="G55">
        <v>4</v>
      </c>
      <c r="H55" s="15"/>
      <c r="I55" s="15">
        <f>0.4678*100</f>
        <v>46.78</v>
      </c>
      <c r="J55" s="15"/>
      <c r="K55" s="15"/>
      <c r="L55" s="17">
        <v>10.01</v>
      </c>
      <c r="M55" s="15"/>
      <c r="N55" s="15"/>
      <c r="O55" s="17">
        <v>23.51</v>
      </c>
      <c r="P55" s="15"/>
      <c r="R55" s="20">
        <v>5161</v>
      </c>
      <c r="S55" s="14"/>
      <c r="T55">
        <v>6</v>
      </c>
      <c r="U55" s="17"/>
      <c r="V55" s="17">
        <v>42.42</v>
      </c>
      <c r="W55" s="15"/>
      <c r="X55" s="17"/>
      <c r="Y55" s="17">
        <v>14.52</v>
      </c>
      <c r="Z55" s="15"/>
      <c r="AA55" s="18"/>
      <c r="AB55" s="17">
        <v>15.81</v>
      </c>
      <c r="AC55" s="19"/>
      <c r="AD55" s="13"/>
      <c r="AE55" s="14" t="s">
        <v>148</v>
      </c>
    </row>
    <row r="56" spans="2:31" ht="15.75">
      <c r="B56" s="14" t="s">
        <v>149</v>
      </c>
      <c r="C56" s="14" t="s">
        <v>150</v>
      </c>
      <c r="D56" s="15"/>
      <c r="E56" s="20">
        <v>1988</v>
      </c>
      <c r="F56" s="14"/>
      <c r="G56">
        <v>0</v>
      </c>
      <c r="H56" s="15"/>
      <c r="I56" s="15">
        <f>0.381*100</f>
        <v>38.1</v>
      </c>
      <c r="J56" s="15"/>
      <c r="K56" s="15"/>
      <c r="L56" s="17">
        <v>20.01</v>
      </c>
      <c r="M56" s="15"/>
      <c r="N56" s="15"/>
      <c r="O56" s="17">
        <v>10.35</v>
      </c>
      <c r="P56" s="15"/>
      <c r="R56" s="20">
        <v>2106</v>
      </c>
      <c r="S56" s="14"/>
      <c r="T56">
        <v>0</v>
      </c>
      <c r="U56" s="17"/>
      <c r="V56" s="17">
        <v>46.99</v>
      </c>
      <c r="W56" s="15"/>
      <c r="X56" s="17"/>
      <c r="Y56" s="17">
        <v>20.19</v>
      </c>
      <c r="Z56" s="15"/>
      <c r="AA56" s="18"/>
      <c r="AB56" s="17">
        <v>16.88</v>
      </c>
      <c r="AC56" s="19"/>
      <c r="AD56" s="13"/>
      <c r="AE56" s="14" t="s">
        <v>151</v>
      </c>
    </row>
    <row r="57" spans="2:31" ht="15.75">
      <c r="B57" s="14" t="s">
        <v>152</v>
      </c>
      <c r="C57" s="14" t="s">
        <v>153</v>
      </c>
      <c r="D57" s="15"/>
      <c r="E57" s="20">
        <v>7594</v>
      </c>
      <c r="F57" s="14"/>
      <c r="G57">
        <v>2</v>
      </c>
      <c r="H57" s="15"/>
      <c r="I57" s="15">
        <f>0.447*100</f>
        <v>44.7</v>
      </c>
      <c r="J57" s="15"/>
      <c r="K57" s="15"/>
      <c r="L57" s="17">
        <v>14.5</v>
      </c>
      <c r="M57" s="15"/>
      <c r="N57" s="15"/>
      <c r="O57" s="17">
        <v>11.41</v>
      </c>
      <c r="P57" s="15"/>
      <c r="R57" s="20">
        <v>2431</v>
      </c>
      <c r="S57" s="14"/>
      <c r="T57">
        <v>0</v>
      </c>
      <c r="U57" s="17"/>
      <c r="V57" s="17">
        <v>51.18</v>
      </c>
      <c r="W57" s="15"/>
      <c r="X57" s="17"/>
      <c r="Y57" s="17">
        <v>17.8</v>
      </c>
      <c r="Z57" s="15"/>
      <c r="AA57" s="18"/>
      <c r="AB57" s="17">
        <v>19.84</v>
      </c>
      <c r="AC57" s="19"/>
      <c r="AD57" s="13"/>
      <c r="AE57" s="14" t="s">
        <v>154</v>
      </c>
    </row>
    <row r="58" spans="2:31" ht="15.75">
      <c r="B58" s="14" t="s">
        <v>155</v>
      </c>
      <c r="C58" s="14" t="s">
        <v>156</v>
      </c>
      <c r="D58" s="15"/>
      <c r="E58">
        <v>598</v>
      </c>
      <c r="F58" s="14"/>
      <c r="G58">
        <v>0</v>
      </c>
      <c r="H58" s="15"/>
      <c r="I58" s="15">
        <f>0.4233*100</f>
        <v>42.33</v>
      </c>
      <c r="J58" s="15"/>
      <c r="K58" s="15"/>
      <c r="L58" s="17">
        <v>20.72</v>
      </c>
      <c r="M58" s="15"/>
      <c r="N58" s="15"/>
      <c r="O58" s="17">
        <v>17.22</v>
      </c>
      <c r="P58" s="15"/>
      <c r="R58">
        <v>511</v>
      </c>
      <c r="S58" s="14"/>
      <c r="T58">
        <v>1</v>
      </c>
      <c r="U58" s="17"/>
      <c r="V58" s="17">
        <v>44.37</v>
      </c>
      <c r="W58" s="15"/>
      <c r="X58" s="17"/>
      <c r="Y58" s="17">
        <v>24.56</v>
      </c>
      <c r="Z58" s="15"/>
      <c r="AA58" s="18"/>
      <c r="AB58" s="17">
        <v>18.49</v>
      </c>
      <c r="AC58" s="19"/>
      <c r="AD58" s="13"/>
      <c r="AE58" s="14" t="s">
        <v>157</v>
      </c>
    </row>
    <row r="59" spans="2:31" ht="15.75">
      <c r="B59" s="14" t="s">
        <v>158</v>
      </c>
      <c r="C59" s="14" t="s">
        <v>159</v>
      </c>
      <c r="D59" s="15"/>
      <c r="E59" s="20">
        <v>2492</v>
      </c>
      <c r="F59" s="14"/>
      <c r="G59">
        <v>0</v>
      </c>
      <c r="H59" s="15"/>
      <c r="I59" s="15">
        <f>0.4727*100</f>
        <v>47.27</v>
      </c>
      <c r="J59" s="15"/>
      <c r="K59" s="15"/>
      <c r="L59" s="17">
        <v>16.6</v>
      </c>
      <c r="M59" s="15"/>
      <c r="N59" s="15"/>
      <c r="O59" s="17">
        <v>15.54</v>
      </c>
      <c r="P59" s="15"/>
      <c r="R59" s="20">
        <v>1930</v>
      </c>
      <c r="S59" s="14"/>
      <c r="T59">
        <v>0</v>
      </c>
      <c r="U59" s="17"/>
      <c r="V59" s="17">
        <v>51.22</v>
      </c>
      <c r="W59" s="15"/>
      <c r="X59" s="17"/>
      <c r="Y59" s="17">
        <v>17.92</v>
      </c>
      <c r="Z59" s="15"/>
      <c r="AA59" s="18"/>
      <c r="AB59" s="17">
        <v>21.32</v>
      </c>
      <c r="AC59" s="19"/>
      <c r="AD59" s="13"/>
      <c r="AE59" s="14" t="s">
        <v>160</v>
      </c>
    </row>
    <row r="60" spans="2:31" ht="15.75">
      <c r="B60" s="14" t="s">
        <v>161</v>
      </c>
      <c r="C60" s="14" t="s">
        <v>162</v>
      </c>
      <c r="D60" s="15"/>
      <c r="E60" s="20">
        <v>1637</v>
      </c>
      <c r="F60" s="14"/>
      <c r="G60">
        <v>1</v>
      </c>
      <c r="H60" s="15"/>
      <c r="I60" s="15">
        <f>0.4307*100</f>
        <v>43.07</v>
      </c>
      <c r="J60" s="15"/>
      <c r="K60" s="15"/>
      <c r="L60" s="17">
        <v>17.48</v>
      </c>
      <c r="M60" s="15"/>
      <c r="N60" s="15"/>
      <c r="O60" s="17">
        <v>15.33</v>
      </c>
      <c r="P60" s="15"/>
      <c r="R60" s="20">
        <v>1476</v>
      </c>
      <c r="S60" s="14"/>
      <c r="T60">
        <v>8</v>
      </c>
      <c r="U60" s="17"/>
      <c r="V60" s="17">
        <v>49.53</v>
      </c>
      <c r="W60" s="15"/>
      <c r="X60" s="17"/>
      <c r="Y60" s="17">
        <v>17.11</v>
      </c>
      <c r="Z60" s="15"/>
      <c r="AA60" s="18"/>
      <c r="AB60" s="17">
        <v>18.88</v>
      </c>
      <c r="AC60" s="19"/>
      <c r="AD60" s="13"/>
      <c r="AE60" s="14" t="s">
        <v>163</v>
      </c>
    </row>
    <row r="61" spans="2:31" ht="15.75">
      <c r="B61" s="14" t="s">
        <v>164</v>
      </c>
      <c r="C61" s="14" t="s">
        <v>165</v>
      </c>
      <c r="D61" s="15"/>
      <c r="E61" s="20">
        <v>5132</v>
      </c>
      <c r="F61" s="14"/>
      <c r="G61">
        <v>1</v>
      </c>
      <c r="H61" s="15"/>
      <c r="I61" s="15">
        <f>0.3547*100</f>
        <v>35.47</v>
      </c>
      <c r="J61" s="15"/>
      <c r="K61" s="15"/>
      <c r="L61" s="17">
        <v>23.71</v>
      </c>
      <c r="M61" s="15"/>
      <c r="N61" s="15"/>
      <c r="O61" s="17">
        <v>10.25</v>
      </c>
      <c r="P61" s="15"/>
      <c r="R61" s="20">
        <v>3898</v>
      </c>
      <c r="S61" s="14"/>
      <c r="T61">
        <v>3</v>
      </c>
      <c r="U61" s="17"/>
      <c r="V61" s="17">
        <v>34.13</v>
      </c>
      <c r="W61" s="15"/>
      <c r="X61" s="17"/>
      <c r="Y61" s="17">
        <v>31.07</v>
      </c>
      <c r="Z61" s="15"/>
      <c r="AA61" s="18"/>
      <c r="AB61" s="17">
        <v>10.88</v>
      </c>
      <c r="AC61" s="19"/>
      <c r="AD61" s="13"/>
      <c r="AE61" s="14" t="s">
        <v>166</v>
      </c>
    </row>
    <row r="62" spans="2:31" ht="15.75">
      <c r="B62" s="14" t="s">
        <v>167</v>
      </c>
      <c r="C62" s="14" t="s">
        <v>168</v>
      </c>
      <c r="D62" s="15"/>
      <c r="E62" s="20">
        <v>1373</v>
      </c>
      <c r="F62" s="14"/>
      <c r="G62">
        <v>0</v>
      </c>
      <c r="H62" s="15"/>
      <c r="I62" s="15">
        <f>0.2942*100</f>
        <v>29.42</v>
      </c>
      <c r="J62" s="15"/>
      <c r="K62" s="15"/>
      <c r="L62" s="17">
        <v>21.05</v>
      </c>
      <c r="M62" s="15"/>
      <c r="N62" s="15"/>
      <c r="O62" s="17">
        <v>10.22</v>
      </c>
      <c r="P62" s="15"/>
      <c r="R62" s="20">
        <v>1569</v>
      </c>
      <c r="S62" s="14"/>
      <c r="T62">
        <v>0</v>
      </c>
      <c r="U62" s="17"/>
      <c r="V62" s="17">
        <v>25.56</v>
      </c>
      <c r="W62" s="15"/>
      <c r="X62" s="17"/>
      <c r="Y62" s="17">
        <v>20.71</v>
      </c>
      <c r="Z62" s="15"/>
      <c r="AA62" s="18"/>
      <c r="AB62" s="17">
        <v>6.83</v>
      </c>
      <c r="AC62" s="19"/>
      <c r="AD62" s="13"/>
      <c r="AE62" s="14" t="s">
        <v>169</v>
      </c>
    </row>
    <row r="63" spans="2:31" ht="15.75">
      <c r="B63" s="14" t="s">
        <v>170</v>
      </c>
      <c r="C63" s="14" t="s">
        <v>171</v>
      </c>
      <c r="D63" s="15"/>
      <c r="E63" s="20">
        <v>17937</v>
      </c>
      <c r="F63" s="14"/>
      <c r="G63">
        <v>7</v>
      </c>
      <c r="H63" s="15"/>
      <c r="I63" s="15">
        <f>0.4724*100</f>
        <v>47.24</v>
      </c>
      <c r="J63" s="15"/>
      <c r="K63" s="15"/>
      <c r="L63" s="17">
        <v>18.96</v>
      </c>
      <c r="M63" s="15"/>
      <c r="N63" s="15"/>
      <c r="O63" s="17">
        <v>18.16</v>
      </c>
      <c r="P63" s="15"/>
      <c r="R63" s="20">
        <v>15847</v>
      </c>
      <c r="S63" s="14"/>
      <c r="T63">
        <v>18</v>
      </c>
      <c r="U63" s="17"/>
      <c r="V63" s="17">
        <v>48.41</v>
      </c>
      <c r="W63" s="15"/>
      <c r="X63" s="17"/>
      <c r="Y63" s="17">
        <v>23.23</v>
      </c>
      <c r="Z63" s="15"/>
      <c r="AA63" s="18"/>
      <c r="AB63" s="17">
        <v>17.8</v>
      </c>
      <c r="AC63" s="19"/>
      <c r="AD63" s="13"/>
      <c r="AE63" s="14" t="s">
        <v>172</v>
      </c>
    </row>
    <row r="64" spans="2:31" ht="15.75">
      <c r="B64" s="14" t="s">
        <v>173</v>
      </c>
      <c r="C64" s="14" t="s">
        <v>174</v>
      </c>
      <c r="D64" s="15"/>
      <c r="E64" s="20">
        <v>1673</v>
      </c>
      <c r="F64" s="14"/>
      <c r="G64">
        <v>0</v>
      </c>
      <c r="H64" s="15"/>
      <c r="I64" s="15">
        <f>0.4658*100</f>
        <v>46.58</v>
      </c>
      <c r="J64" s="15"/>
      <c r="K64" s="15"/>
      <c r="L64" s="17">
        <v>20.87</v>
      </c>
      <c r="M64" s="15"/>
      <c r="N64" s="15"/>
      <c r="O64" s="17">
        <v>17.7</v>
      </c>
      <c r="P64" s="15"/>
      <c r="R64" s="20">
        <v>1383</v>
      </c>
      <c r="S64" s="14"/>
      <c r="T64">
        <v>3</v>
      </c>
      <c r="U64" s="17"/>
      <c r="V64" s="17">
        <v>62.74</v>
      </c>
      <c r="W64" s="15"/>
      <c r="X64" s="17"/>
      <c r="Y64" s="17">
        <v>16.67</v>
      </c>
      <c r="Z64" s="15"/>
      <c r="AA64" s="18"/>
      <c r="AB64" s="17">
        <v>36.42</v>
      </c>
      <c r="AC64" s="19"/>
      <c r="AD64" s="13"/>
      <c r="AE64" s="14" t="s">
        <v>175</v>
      </c>
    </row>
    <row r="65" spans="2:31" ht="15.75">
      <c r="B65" s="14" t="s">
        <v>176</v>
      </c>
      <c r="C65" s="14" t="s">
        <v>177</v>
      </c>
      <c r="D65" s="15"/>
      <c r="E65" s="20">
        <v>3699</v>
      </c>
      <c r="F65" s="14"/>
      <c r="G65">
        <v>2</v>
      </c>
      <c r="H65" s="15"/>
      <c r="I65" s="15">
        <f>0.495*100</f>
        <v>49.5</v>
      </c>
      <c r="J65" s="15"/>
      <c r="K65" s="15"/>
      <c r="L65" s="17">
        <v>24.89</v>
      </c>
      <c r="M65" s="15"/>
      <c r="N65" s="15"/>
      <c r="O65" s="17">
        <v>16.3</v>
      </c>
      <c r="P65" s="15"/>
      <c r="R65" s="20">
        <v>2928</v>
      </c>
      <c r="S65" s="14"/>
      <c r="T65">
        <v>0</v>
      </c>
      <c r="U65" s="17"/>
      <c r="V65" s="17">
        <v>36.74</v>
      </c>
      <c r="W65" s="15"/>
      <c r="X65" s="17"/>
      <c r="Y65" s="17">
        <v>18.86</v>
      </c>
      <c r="Z65" s="15"/>
      <c r="AA65" s="18"/>
      <c r="AB65" s="17">
        <v>12.3</v>
      </c>
      <c r="AC65" s="19"/>
      <c r="AD65" s="13"/>
      <c r="AE65" s="14" t="s">
        <v>178</v>
      </c>
    </row>
    <row r="66" spans="2:31" ht="15.75">
      <c r="B66" s="14" t="s">
        <v>179</v>
      </c>
      <c r="C66" s="14" t="s">
        <v>180</v>
      </c>
      <c r="D66" s="15"/>
      <c r="E66">
        <v>918</v>
      </c>
      <c r="F66" s="14"/>
      <c r="G66">
        <v>0</v>
      </c>
      <c r="H66" s="15"/>
      <c r="I66" s="15">
        <f>0.404*100</f>
        <v>40.400000000000006</v>
      </c>
      <c r="J66" s="15"/>
      <c r="K66" s="15"/>
      <c r="L66" s="17">
        <v>16.88</v>
      </c>
      <c r="M66" s="15"/>
      <c r="N66" s="15"/>
      <c r="O66" s="17">
        <v>14.37</v>
      </c>
      <c r="P66" s="15"/>
      <c r="R66">
        <v>671</v>
      </c>
      <c r="S66" s="14"/>
      <c r="T66">
        <v>0</v>
      </c>
      <c r="U66" s="17"/>
      <c r="V66" s="17">
        <v>39.6</v>
      </c>
      <c r="W66" s="15"/>
      <c r="X66" s="17"/>
      <c r="Y66" s="17">
        <v>16.18</v>
      </c>
      <c r="Z66" s="15"/>
      <c r="AA66" s="18"/>
      <c r="AB66" s="17">
        <v>13.81</v>
      </c>
      <c r="AC66" s="19"/>
      <c r="AD66" s="13"/>
      <c r="AE66" s="14" t="s">
        <v>181</v>
      </c>
    </row>
    <row r="67" spans="2:31" ht="15.75">
      <c r="B67" s="14" t="s">
        <v>182</v>
      </c>
      <c r="C67" s="14" t="s">
        <v>183</v>
      </c>
      <c r="D67" s="15"/>
      <c r="E67" s="20">
        <v>100354</v>
      </c>
      <c r="F67" s="14"/>
      <c r="G67">
        <v>34</v>
      </c>
      <c r="H67" s="15"/>
      <c r="I67" s="15">
        <f>0.5154*100</f>
        <v>51.54</v>
      </c>
      <c r="J67" s="15"/>
      <c r="K67" s="15"/>
      <c r="L67" s="17">
        <v>23.82</v>
      </c>
      <c r="M67" s="15"/>
      <c r="N67" s="15"/>
      <c r="O67" s="17">
        <v>18.44</v>
      </c>
      <c r="P67" s="15"/>
      <c r="R67" s="20">
        <v>73886</v>
      </c>
      <c r="S67" s="14"/>
      <c r="T67">
        <v>22</v>
      </c>
      <c r="U67" s="17"/>
      <c r="V67" s="17">
        <v>53.19</v>
      </c>
      <c r="W67" s="15"/>
      <c r="X67" s="17"/>
      <c r="Y67" s="17">
        <v>21.88</v>
      </c>
      <c r="Z67" s="15"/>
      <c r="AA67" s="18"/>
      <c r="AB67" s="17">
        <v>19.96</v>
      </c>
      <c r="AC67" s="19"/>
      <c r="AD67" s="13"/>
      <c r="AE67" s="14" t="s">
        <v>184</v>
      </c>
    </row>
    <row r="68" spans="2:31" ht="15.75">
      <c r="B68" s="14" t="s">
        <v>185</v>
      </c>
      <c r="C68" s="14" t="s">
        <v>186</v>
      </c>
      <c r="D68" s="15"/>
      <c r="E68" s="20">
        <v>2125</v>
      </c>
      <c r="F68" s="14"/>
      <c r="G68">
        <v>2</v>
      </c>
      <c r="H68" s="15"/>
      <c r="I68" s="15">
        <f>0.3804*100</f>
        <v>38.04</v>
      </c>
      <c r="J68" s="15"/>
      <c r="K68" s="15"/>
      <c r="L68" s="17">
        <v>19.85</v>
      </c>
      <c r="M68" s="15"/>
      <c r="N68" s="15"/>
      <c r="O68" s="17">
        <v>7.76</v>
      </c>
      <c r="P68" s="15"/>
      <c r="R68" s="20">
        <v>1744</v>
      </c>
      <c r="S68" s="14"/>
      <c r="T68">
        <v>0</v>
      </c>
      <c r="U68" s="17"/>
      <c r="V68" s="17">
        <v>33.42</v>
      </c>
      <c r="W68" s="15"/>
      <c r="X68" s="17"/>
      <c r="Y68" s="17">
        <v>26.25</v>
      </c>
      <c r="Z68" s="15"/>
      <c r="AA68" s="18"/>
      <c r="AB68" s="17">
        <v>9.08</v>
      </c>
      <c r="AC68" s="19"/>
      <c r="AD68" s="13"/>
      <c r="AE68" s="14" t="s">
        <v>187</v>
      </c>
    </row>
    <row r="69" spans="2:31" ht="15.75">
      <c r="B69" s="14" t="s">
        <v>188</v>
      </c>
      <c r="C69" s="14" t="s">
        <v>189</v>
      </c>
      <c r="D69" s="15"/>
      <c r="E69" s="20">
        <v>19088</v>
      </c>
      <c r="F69" s="14"/>
      <c r="G69">
        <v>3</v>
      </c>
      <c r="H69" s="15"/>
      <c r="I69" s="15">
        <f>0.4758*100</f>
        <v>47.58</v>
      </c>
      <c r="J69" s="15"/>
      <c r="K69" s="15"/>
      <c r="L69" s="17">
        <v>26.49</v>
      </c>
      <c r="M69" s="15"/>
      <c r="N69" s="15"/>
      <c r="O69" s="17">
        <v>19.8</v>
      </c>
      <c r="P69" s="15"/>
      <c r="R69" s="20">
        <v>21124</v>
      </c>
      <c r="S69" s="14"/>
      <c r="T69">
        <v>6</v>
      </c>
      <c r="U69" s="17"/>
      <c r="V69" s="17">
        <v>47.4</v>
      </c>
      <c r="W69" s="15"/>
      <c r="X69" s="17"/>
      <c r="Y69" s="17">
        <v>21</v>
      </c>
      <c r="Z69" s="15"/>
      <c r="AA69" s="18"/>
      <c r="AB69" s="17">
        <v>20.19</v>
      </c>
      <c r="AC69" s="19"/>
      <c r="AD69" s="13"/>
      <c r="AE69" s="14" t="s">
        <v>190</v>
      </c>
    </row>
    <row r="70" spans="2:31" ht="15.75">
      <c r="B70" s="14" t="s">
        <v>191</v>
      </c>
      <c r="C70" s="14" t="s">
        <v>192</v>
      </c>
      <c r="D70" s="15"/>
      <c r="E70">
        <v>754</v>
      </c>
      <c r="F70" s="14"/>
      <c r="G70">
        <v>0</v>
      </c>
      <c r="H70" s="15"/>
      <c r="I70" s="15">
        <f>0.337*100</f>
        <v>33.7</v>
      </c>
      <c r="J70" s="15"/>
      <c r="K70" s="15"/>
      <c r="L70" s="17">
        <v>14.44</v>
      </c>
      <c r="M70" s="15"/>
      <c r="N70" s="15"/>
      <c r="O70" s="17">
        <v>8.26</v>
      </c>
      <c r="P70" s="15"/>
      <c r="R70">
        <v>927</v>
      </c>
      <c r="S70" s="14"/>
      <c r="T70">
        <v>2</v>
      </c>
      <c r="U70" s="17"/>
      <c r="V70" s="17">
        <v>29.98</v>
      </c>
      <c r="W70" s="15"/>
      <c r="X70" s="17"/>
      <c r="Y70" s="17">
        <v>13.6</v>
      </c>
      <c r="Z70" s="15"/>
      <c r="AA70" s="18"/>
      <c r="AB70" s="17">
        <v>8.75</v>
      </c>
      <c r="AC70" s="19"/>
      <c r="AD70" s="13"/>
      <c r="AE70" s="14" t="s">
        <v>193</v>
      </c>
    </row>
    <row r="71" spans="2:31" ht="15.75">
      <c r="B71" s="14" t="s">
        <v>194</v>
      </c>
      <c r="C71" s="14" t="s">
        <v>195</v>
      </c>
      <c r="D71" s="15"/>
      <c r="E71" s="20">
        <v>40138</v>
      </c>
      <c r="F71" s="14"/>
      <c r="G71">
        <v>33</v>
      </c>
      <c r="H71" s="15"/>
      <c r="I71" s="15">
        <f>0.4698*100</f>
        <v>46.98</v>
      </c>
      <c r="J71" s="15"/>
      <c r="K71" s="15"/>
      <c r="L71" s="17">
        <v>17.94</v>
      </c>
      <c r="M71" s="15"/>
      <c r="N71" s="15"/>
      <c r="O71" s="17">
        <v>12.71</v>
      </c>
      <c r="P71" s="15"/>
      <c r="R71" s="20">
        <v>11083</v>
      </c>
      <c r="S71" s="14"/>
      <c r="T71">
        <v>13</v>
      </c>
      <c r="U71" s="17"/>
      <c r="V71" s="17">
        <v>59.69</v>
      </c>
      <c r="W71" s="15"/>
      <c r="X71" s="17"/>
      <c r="Y71" s="17">
        <v>23.95</v>
      </c>
      <c r="Z71" s="15"/>
      <c r="AA71" s="18"/>
      <c r="AB71" s="17">
        <v>33.27</v>
      </c>
      <c r="AC71" s="19"/>
      <c r="AD71" s="13"/>
      <c r="AE71" s="14" t="s">
        <v>196</v>
      </c>
    </row>
    <row r="72" spans="2:31" ht="15.75">
      <c r="B72" s="14" t="s">
        <v>197</v>
      </c>
      <c r="C72" s="14" t="s">
        <v>198</v>
      </c>
      <c r="D72" s="15"/>
      <c r="E72" s="20">
        <v>8372</v>
      </c>
      <c r="F72" s="14"/>
      <c r="G72">
        <v>12</v>
      </c>
      <c r="H72" s="15"/>
      <c r="I72" s="15">
        <f>0.5105*100</f>
        <v>51.05</v>
      </c>
      <c r="J72" s="15"/>
      <c r="K72" s="15"/>
      <c r="L72" s="17">
        <v>19.86</v>
      </c>
      <c r="M72" s="15"/>
      <c r="N72" s="15"/>
      <c r="O72" s="17">
        <v>12.14</v>
      </c>
      <c r="P72" s="15"/>
      <c r="R72" s="20">
        <v>5285</v>
      </c>
      <c r="S72" s="14"/>
      <c r="T72">
        <v>4</v>
      </c>
      <c r="U72" s="17"/>
      <c r="V72" s="17">
        <v>50.67</v>
      </c>
      <c r="W72" s="15"/>
      <c r="X72" s="17"/>
      <c r="Y72" s="17">
        <v>30.22</v>
      </c>
      <c r="Z72" s="15"/>
      <c r="AA72" s="18"/>
      <c r="AB72" s="17">
        <v>18.59</v>
      </c>
      <c r="AC72" s="19"/>
      <c r="AD72" s="13"/>
      <c r="AE72" s="14" t="s">
        <v>199</v>
      </c>
    </row>
    <row r="73" spans="2:31" ht="15.75">
      <c r="B73" s="14" t="s">
        <v>200</v>
      </c>
      <c r="C73" s="14" t="s">
        <v>201</v>
      </c>
      <c r="D73" s="15"/>
      <c r="E73">
        <v>963</v>
      </c>
      <c r="F73" s="14"/>
      <c r="G73">
        <v>1</v>
      </c>
      <c r="H73" s="15"/>
      <c r="I73" s="15">
        <f>0.5236*100</f>
        <v>52.35999999999999</v>
      </c>
      <c r="J73" s="15"/>
      <c r="K73" s="15"/>
      <c r="L73" s="17">
        <v>14.14</v>
      </c>
      <c r="M73" s="15"/>
      <c r="N73" s="15"/>
      <c r="O73" s="17">
        <v>22.99</v>
      </c>
      <c r="P73" s="15"/>
      <c r="R73" s="20">
        <v>1685</v>
      </c>
      <c r="S73" s="14"/>
      <c r="T73">
        <v>0</v>
      </c>
      <c r="U73" s="17"/>
      <c r="V73" s="17">
        <v>44.9</v>
      </c>
      <c r="W73" s="15"/>
      <c r="X73" s="17"/>
      <c r="Y73" s="17">
        <v>13.54</v>
      </c>
      <c r="Z73" s="15"/>
      <c r="AA73" s="18"/>
      <c r="AB73" s="17">
        <v>17.01</v>
      </c>
      <c r="AC73" s="19"/>
      <c r="AD73" s="13"/>
      <c r="AE73" s="14" t="s">
        <v>202</v>
      </c>
    </row>
    <row r="74" spans="2:31" ht="15.75">
      <c r="B74" s="14" t="s">
        <v>203</v>
      </c>
      <c r="C74" s="14" t="s">
        <v>204</v>
      </c>
      <c r="D74" s="15"/>
      <c r="E74" s="20">
        <v>5142</v>
      </c>
      <c r="F74" s="14"/>
      <c r="G74">
        <v>3</v>
      </c>
      <c r="H74" s="15"/>
      <c r="I74" s="15">
        <f>0.465*100</f>
        <v>46.5</v>
      </c>
      <c r="J74" s="15"/>
      <c r="K74" s="15"/>
      <c r="L74" s="17">
        <v>20.9</v>
      </c>
      <c r="M74" s="15"/>
      <c r="N74" s="15"/>
      <c r="O74" s="17">
        <v>13.33</v>
      </c>
      <c r="P74" s="15"/>
      <c r="R74" s="20">
        <v>4840</v>
      </c>
      <c r="S74" s="14"/>
      <c r="T74">
        <v>1</v>
      </c>
      <c r="U74" s="17"/>
      <c r="V74" s="17">
        <v>40.04</v>
      </c>
      <c r="W74" s="15"/>
      <c r="X74" s="17"/>
      <c r="Y74" s="17">
        <v>33.34</v>
      </c>
      <c r="Z74" s="15"/>
      <c r="AA74" s="18"/>
      <c r="AB74" s="17">
        <v>18.4</v>
      </c>
      <c r="AC74" s="19"/>
      <c r="AD74" s="13"/>
      <c r="AE74" s="14" t="s">
        <v>205</v>
      </c>
    </row>
    <row r="75" spans="2:31" ht="15.75">
      <c r="B75" s="14" t="s">
        <v>206</v>
      </c>
      <c r="C75" s="14" t="s">
        <v>207</v>
      </c>
      <c r="D75" s="15"/>
      <c r="E75" s="20">
        <v>1559</v>
      </c>
      <c r="F75" s="14"/>
      <c r="G75">
        <v>0</v>
      </c>
      <c r="H75" s="15"/>
      <c r="I75" s="15">
        <f>0.3052*100</f>
        <v>30.520000000000003</v>
      </c>
      <c r="J75" s="15"/>
      <c r="K75" s="15"/>
      <c r="L75" s="17">
        <v>17.98</v>
      </c>
      <c r="M75" s="15"/>
      <c r="N75" s="15"/>
      <c r="O75" s="17">
        <v>10.13</v>
      </c>
      <c r="P75" s="15"/>
      <c r="R75" s="20">
        <v>1647</v>
      </c>
      <c r="S75" s="14"/>
      <c r="T75">
        <v>0</v>
      </c>
      <c r="U75" s="17"/>
      <c r="V75" s="17">
        <v>33.64</v>
      </c>
      <c r="W75" s="15"/>
      <c r="X75" s="17"/>
      <c r="Y75" s="17">
        <v>21.82</v>
      </c>
      <c r="Z75" s="15"/>
      <c r="AA75" s="18"/>
      <c r="AB75" s="17">
        <v>11.79</v>
      </c>
      <c r="AC75" s="19"/>
      <c r="AD75" s="13"/>
      <c r="AE75" s="14" t="s">
        <v>208</v>
      </c>
    </row>
    <row r="76" spans="2:31" ht="15.75">
      <c r="B76" s="14" t="s">
        <v>209</v>
      </c>
      <c r="C76" s="14" t="s">
        <v>210</v>
      </c>
      <c r="D76" s="15"/>
      <c r="E76" s="20">
        <v>21115</v>
      </c>
      <c r="F76" s="14"/>
      <c r="G76">
        <v>13</v>
      </c>
      <c r="H76" s="15"/>
      <c r="I76" s="15">
        <f>0.456*100</f>
        <v>45.6</v>
      </c>
      <c r="J76" s="15"/>
      <c r="K76" s="15"/>
      <c r="L76" s="17">
        <v>18.15</v>
      </c>
      <c r="M76" s="15"/>
      <c r="N76" s="15"/>
      <c r="O76" s="17">
        <v>17.93</v>
      </c>
      <c r="P76" s="15"/>
      <c r="R76" s="20">
        <v>14284</v>
      </c>
      <c r="S76" s="14"/>
      <c r="T76">
        <v>9</v>
      </c>
      <c r="U76" s="17"/>
      <c r="V76" s="17">
        <v>50.29</v>
      </c>
      <c r="W76" s="15"/>
      <c r="X76" s="17"/>
      <c r="Y76" s="17">
        <v>22.13</v>
      </c>
      <c r="Z76" s="15"/>
      <c r="AA76" s="18"/>
      <c r="AB76" s="17">
        <v>23.56</v>
      </c>
      <c r="AC76" s="19"/>
      <c r="AD76" s="13"/>
      <c r="AE76" s="14" t="s">
        <v>211</v>
      </c>
    </row>
    <row r="77" spans="2:31" ht="15.75">
      <c r="B77" s="14" t="s">
        <v>212</v>
      </c>
      <c r="C77" s="14" t="s">
        <v>213</v>
      </c>
      <c r="D77" s="15"/>
      <c r="E77" s="20">
        <v>1796</v>
      </c>
      <c r="F77" s="14"/>
      <c r="G77">
        <v>2</v>
      </c>
      <c r="H77" s="15"/>
      <c r="I77" s="15">
        <f>0.2975*100</f>
        <v>29.75</v>
      </c>
      <c r="J77" s="15"/>
      <c r="K77" s="15"/>
      <c r="L77" s="17">
        <v>23.9</v>
      </c>
      <c r="M77" s="15"/>
      <c r="N77" s="15"/>
      <c r="O77" s="17">
        <v>5.03</v>
      </c>
      <c r="P77" s="15"/>
      <c r="R77" s="20">
        <v>1403</v>
      </c>
      <c r="S77" s="14"/>
      <c r="T77">
        <v>3</v>
      </c>
      <c r="U77" s="17"/>
      <c r="V77" s="17">
        <v>30</v>
      </c>
      <c r="W77" s="15"/>
      <c r="X77" s="17"/>
      <c r="Y77" s="17">
        <v>35.46</v>
      </c>
      <c r="Z77" s="15"/>
      <c r="AA77" s="18"/>
      <c r="AB77" s="17">
        <v>3.64</v>
      </c>
      <c r="AC77" s="19"/>
      <c r="AD77" s="13"/>
      <c r="AE77" s="14" t="s">
        <v>214</v>
      </c>
    </row>
    <row r="78" spans="2:31" ht="15.75">
      <c r="B78" s="14" t="s">
        <v>215</v>
      </c>
      <c r="C78" s="14" t="s">
        <v>216</v>
      </c>
      <c r="D78" s="15"/>
      <c r="E78">
        <v>417</v>
      </c>
      <c r="F78" s="14"/>
      <c r="G78">
        <v>0</v>
      </c>
      <c r="H78" s="15"/>
      <c r="I78" s="15">
        <f>0.3044*100</f>
        <v>30.44</v>
      </c>
      <c r="J78" s="15"/>
      <c r="K78" s="15"/>
      <c r="L78" s="17">
        <v>11.78</v>
      </c>
      <c r="M78" s="15"/>
      <c r="N78" s="15"/>
      <c r="O78" s="17">
        <v>10.01</v>
      </c>
      <c r="P78" s="15"/>
      <c r="R78">
        <v>298</v>
      </c>
      <c r="S78" s="14"/>
      <c r="T78">
        <v>0</v>
      </c>
      <c r="U78" s="17"/>
      <c r="V78" s="17">
        <v>33.61</v>
      </c>
      <c r="W78" s="15"/>
      <c r="X78" s="17"/>
      <c r="Y78" s="17">
        <v>12.08</v>
      </c>
      <c r="Z78" s="15"/>
      <c r="AA78" s="18"/>
      <c r="AB78" s="17">
        <v>12.41</v>
      </c>
      <c r="AC78" s="19"/>
      <c r="AD78" s="13"/>
      <c r="AE78" s="14" t="s">
        <v>217</v>
      </c>
    </row>
    <row r="79" spans="2:31" ht="15.75">
      <c r="B79" s="14" t="s">
        <v>218</v>
      </c>
      <c r="C79" s="14" t="s">
        <v>219</v>
      </c>
      <c r="D79" s="15"/>
      <c r="E79" s="20">
        <v>34412</v>
      </c>
      <c r="F79" s="14"/>
      <c r="G79">
        <v>57</v>
      </c>
      <c r="H79" s="15"/>
      <c r="I79" s="15">
        <f>0.4993*100</f>
        <v>49.93</v>
      </c>
      <c r="J79" s="15"/>
      <c r="K79" s="15"/>
      <c r="L79" s="17">
        <v>21.01</v>
      </c>
      <c r="M79" s="15"/>
      <c r="N79" s="15"/>
      <c r="O79" s="17">
        <v>28.89</v>
      </c>
      <c r="P79" s="15"/>
      <c r="R79" s="20">
        <v>25094</v>
      </c>
      <c r="S79" s="14"/>
      <c r="T79">
        <v>43</v>
      </c>
      <c r="U79" s="17"/>
      <c r="V79" s="17">
        <v>48.3</v>
      </c>
      <c r="W79" s="15"/>
      <c r="X79" s="17"/>
      <c r="Y79" s="17">
        <v>21.71</v>
      </c>
      <c r="Z79" s="15"/>
      <c r="AA79" s="18"/>
      <c r="AB79" s="17">
        <v>28</v>
      </c>
      <c r="AC79" s="19"/>
      <c r="AD79" s="13"/>
      <c r="AE79" s="14" t="s">
        <v>220</v>
      </c>
    </row>
    <row r="80" spans="2:31" ht="15.75">
      <c r="B80" s="14" t="s">
        <v>221</v>
      </c>
      <c r="C80" s="14" t="s">
        <v>222</v>
      </c>
      <c r="D80" s="15"/>
      <c r="E80" s="20">
        <v>2822</v>
      </c>
      <c r="F80" s="14"/>
      <c r="G80">
        <v>0</v>
      </c>
      <c r="H80" s="15"/>
      <c r="I80" s="15">
        <f>0.596*100</f>
        <v>59.599999999999994</v>
      </c>
      <c r="J80" s="15"/>
      <c r="K80" s="15"/>
      <c r="L80" s="17">
        <v>22.21</v>
      </c>
      <c r="M80" s="15"/>
      <c r="N80" s="15"/>
      <c r="O80" s="17">
        <v>25.67</v>
      </c>
      <c r="P80" s="15"/>
      <c r="R80" s="20">
        <v>1652</v>
      </c>
      <c r="S80" s="14"/>
      <c r="T80">
        <v>0</v>
      </c>
      <c r="U80" s="17"/>
      <c r="V80" s="17">
        <v>56.2</v>
      </c>
      <c r="W80" s="15"/>
      <c r="X80" s="17"/>
      <c r="Y80" s="17">
        <v>21.65</v>
      </c>
      <c r="Z80" s="15"/>
      <c r="AA80" s="18"/>
      <c r="AB80" s="17">
        <v>20.89</v>
      </c>
      <c r="AC80" s="19"/>
      <c r="AD80" s="13"/>
      <c r="AE80" s="14" t="s">
        <v>223</v>
      </c>
    </row>
    <row r="81" spans="2:31" ht="15.75">
      <c r="B81" s="14" t="s">
        <v>224</v>
      </c>
      <c r="C81" s="14" t="s">
        <v>225</v>
      </c>
      <c r="D81" s="15"/>
      <c r="E81">
        <v>467</v>
      </c>
      <c r="F81" s="14"/>
      <c r="G81">
        <v>0</v>
      </c>
      <c r="H81" s="15"/>
      <c r="I81" s="15">
        <f>0.3579*100</f>
        <v>35.79</v>
      </c>
      <c r="J81" s="15"/>
      <c r="K81" s="15"/>
      <c r="L81" s="17">
        <v>19.14</v>
      </c>
      <c r="M81" s="15"/>
      <c r="N81" s="15"/>
      <c r="O81" s="17">
        <v>11.94</v>
      </c>
      <c r="P81" s="15"/>
      <c r="R81">
        <v>418</v>
      </c>
      <c r="S81" s="14"/>
      <c r="T81">
        <v>0</v>
      </c>
      <c r="U81" s="17"/>
      <c r="V81" s="17">
        <v>33.24</v>
      </c>
      <c r="W81" s="15"/>
      <c r="X81" s="17"/>
      <c r="Y81" s="17">
        <v>29.05</v>
      </c>
      <c r="Z81" s="15"/>
      <c r="AA81" s="18"/>
      <c r="AB81" s="17">
        <v>9.79</v>
      </c>
      <c r="AC81" s="19"/>
      <c r="AD81" s="13"/>
      <c r="AE81" s="14" t="s">
        <v>226</v>
      </c>
    </row>
    <row r="82" spans="2:31" ht="15.75">
      <c r="B82" s="14" t="s">
        <v>227</v>
      </c>
      <c r="C82" s="14" t="s">
        <v>228</v>
      </c>
      <c r="D82" s="15"/>
      <c r="E82" s="20">
        <v>3455</v>
      </c>
      <c r="F82" s="14"/>
      <c r="G82">
        <v>1</v>
      </c>
      <c r="H82" s="15"/>
      <c r="I82" s="15">
        <f>0.4314*100</f>
        <v>43.14</v>
      </c>
      <c r="J82" s="15"/>
      <c r="K82" s="15"/>
      <c r="L82" s="17">
        <v>18.92</v>
      </c>
      <c r="M82" s="15"/>
      <c r="N82" s="15"/>
      <c r="O82" s="17">
        <v>13.36</v>
      </c>
      <c r="P82" s="15"/>
      <c r="R82" s="20">
        <v>4032</v>
      </c>
      <c r="S82" s="14"/>
      <c r="T82">
        <v>0</v>
      </c>
      <c r="U82" s="17"/>
      <c r="V82" s="17">
        <v>44.86</v>
      </c>
      <c r="W82" s="15"/>
      <c r="X82" s="17"/>
      <c r="Y82" s="17">
        <v>20.8</v>
      </c>
      <c r="Z82" s="15"/>
      <c r="AA82" s="18"/>
      <c r="AB82" s="17">
        <v>19.14</v>
      </c>
      <c r="AC82" s="19"/>
      <c r="AD82" s="13"/>
      <c r="AE82" s="14" t="s">
        <v>229</v>
      </c>
    </row>
    <row r="83" spans="2:31" ht="15.75">
      <c r="B83" s="14" t="s">
        <v>230</v>
      </c>
      <c r="C83" s="14" t="s">
        <v>231</v>
      </c>
      <c r="D83" s="15"/>
      <c r="E83" s="20">
        <v>10475</v>
      </c>
      <c r="F83" s="14"/>
      <c r="G83">
        <v>3</v>
      </c>
      <c r="H83" s="15"/>
      <c r="I83" s="15">
        <f>0.4828*100</f>
        <v>48.28</v>
      </c>
      <c r="J83" s="15"/>
      <c r="K83" s="15"/>
      <c r="L83" s="17">
        <v>20.36</v>
      </c>
      <c r="M83" s="15"/>
      <c r="N83" s="15"/>
      <c r="O83" s="17">
        <v>18.97</v>
      </c>
      <c r="P83" s="15"/>
      <c r="R83" s="20">
        <v>8391</v>
      </c>
      <c r="S83" s="14"/>
      <c r="T83">
        <v>2</v>
      </c>
      <c r="U83" s="17"/>
      <c r="V83" s="17">
        <v>55.95</v>
      </c>
      <c r="W83" s="15"/>
      <c r="X83" s="17"/>
      <c r="Y83" s="17">
        <v>24.53</v>
      </c>
      <c r="Z83" s="15"/>
      <c r="AA83" s="18"/>
      <c r="AB83" s="17">
        <v>27.7</v>
      </c>
      <c r="AC83" s="19"/>
      <c r="AD83" s="13"/>
      <c r="AE83" s="14" t="s">
        <v>232</v>
      </c>
    </row>
    <row r="84" spans="2:31" ht="15.75">
      <c r="B84" s="14" t="s">
        <v>233</v>
      </c>
      <c r="C84" s="14" t="s">
        <v>234</v>
      </c>
      <c r="D84" s="15"/>
      <c r="E84" s="20">
        <v>4765</v>
      </c>
      <c r="F84" s="14"/>
      <c r="G84">
        <v>0</v>
      </c>
      <c r="H84" s="15"/>
      <c r="I84" s="15">
        <f>0.4235*100</f>
        <v>42.35</v>
      </c>
      <c r="J84" s="15"/>
      <c r="K84" s="15"/>
      <c r="L84" s="17">
        <v>10.26</v>
      </c>
      <c r="M84" s="15"/>
      <c r="N84" s="15"/>
      <c r="O84" s="17">
        <v>14.68</v>
      </c>
      <c r="P84" s="15"/>
      <c r="R84" s="20">
        <v>5813</v>
      </c>
      <c r="S84" s="14"/>
      <c r="T84">
        <v>2</v>
      </c>
      <c r="U84" s="17"/>
      <c r="V84" s="17">
        <v>38.28</v>
      </c>
      <c r="W84" s="15"/>
      <c r="X84" s="17"/>
      <c r="Y84" s="17">
        <v>12.81</v>
      </c>
      <c r="Z84" s="15"/>
      <c r="AA84" s="18"/>
      <c r="AB84" s="17">
        <v>13.06</v>
      </c>
      <c r="AC84" s="19"/>
      <c r="AD84" s="13"/>
      <c r="AE84" s="14" t="s">
        <v>235</v>
      </c>
    </row>
    <row r="85" spans="2:31" ht="15.75">
      <c r="B85" s="14" t="s">
        <v>236</v>
      </c>
      <c r="C85" s="14" t="s">
        <v>237</v>
      </c>
      <c r="D85" s="15"/>
      <c r="E85" s="20">
        <v>1046</v>
      </c>
      <c r="F85" s="14"/>
      <c r="G85">
        <v>0</v>
      </c>
      <c r="H85" s="15"/>
      <c r="I85" s="15">
        <f>0.3739*100</f>
        <v>37.39</v>
      </c>
      <c r="J85" s="15"/>
      <c r="K85" s="15"/>
      <c r="L85" s="17">
        <v>24.09</v>
      </c>
      <c r="M85" s="15"/>
      <c r="N85" s="15"/>
      <c r="O85" s="17">
        <v>10.94</v>
      </c>
      <c r="P85" s="15"/>
      <c r="R85" s="20">
        <v>1040</v>
      </c>
      <c r="S85" s="14"/>
      <c r="T85">
        <v>0</v>
      </c>
      <c r="U85" s="17"/>
      <c r="V85" s="17">
        <v>42.44</v>
      </c>
      <c r="W85" s="15"/>
      <c r="X85" s="17"/>
      <c r="Y85" s="17">
        <v>22.7</v>
      </c>
      <c r="Z85" s="15"/>
      <c r="AA85" s="18"/>
      <c r="AB85" s="17">
        <v>13.23</v>
      </c>
      <c r="AC85" s="19"/>
      <c r="AD85" s="13"/>
      <c r="AE85" s="14" t="s">
        <v>238</v>
      </c>
    </row>
    <row r="86" spans="2:31" ht="15.75">
      <c r="B86" s="14" t="s">
        <v>239</v>
      </c>
      <c r="C86" s="14" t="s">
        <v>240</v>
      </c>
      <c r="D86" s="15"/>
      <c r="E86">
        <v>675</v>
      </c>
      <c r="F86" s="14"/>
      <c r="G86">
        <v>1</v>
      </c>
      <c r="H86" s="15"/>
      <c r="I86" s="15">
        <f>0.4867*100</f>
        <v>48.67</v>
      </c>
      <c r="J86" s="15"/>
      <c r="K86" s="15"/>
      <c r="L86" s="17">
        <v>15.73</v>
      </c>
      <c r="M86" s="15"/>
      <c r="N86" s="15"/>
      <c r="O86" s="17">
        <v>13.25</v>
      </c>
      <c r="P86" s="15"/>
      <c r="R86">
        <v>709</v>
      </c>
      <c r="S86" s="14"/>
      <c r="T86">
        <v>0</v>
      </c>
      <c r="U86" s="17"/>
      <c r="V86" s="17">
        <v>38.53</v>
      </c>
      <c r="W86" s="15"/>
      <c r="X86" s="17"/>
      <c r="Y86" s="17">
        <v>17.83</v>
      </c>
      <c r="Z86" s="15"/>
      <c r="AA86" s="18"/>
      <c r="AB86" s="17">
        <v>11.8</v>
      </c>
      <c r="AC86" s="19"/>
      <c r="AD86" s="13"/>
      <c r="AE86" s="14" t="s">
        <v>241</v>
      </c>
    </row>
    <row r="87" spans="2:31" ht="15.75">
      <c r="B87" s="14" t="s">
        <v>242</v>
      </c>
      <c r="C87" s="14" t="s">
        <v>243</v>
      </c>
      <c r="D87" s="15"/>
      <c r="E87" s="20">
        <v>43585</v>
      </c>
      <c r="F87" s="14"/>
      <c r="G87">
        <v>34</v>
      </c>
      <c r="H87" s="15"/>
      <c r="I87" s="15">
        <f>0.5732*100</f>
        <v>57.32000000000001</v>
      </c>
      <c r="J87" s="15"/>
      <c r="K87" s="15"/>
      <c r="L87" s="17">
        <v>24.75</v>
      </c>
      <c r="M87" s="15"/>
      <c r="N87" s="15"/>
      <c r="O87" s="17">
        <v>25.86</v>
      </c>
      <c r="P87" s="15"/>
      <c r="R87" s="20">
        <v>28500</v>
      </c>
      <c r="S87" s="14"/>
      <c r="T87">
        <v>18</v>
      </c>
      <c r="U87" s="17"/>
      <c r="V87" s="17">
        <v>56.83</v>
      </c>
      <c r="W87" s="15"/>
      <c r="X87" s="17"/>
      <c r="Y87" s="17">
        <v>24.55</v>
      </c>
      <c r="Z87" s="15"/>
      <c r="AA87" s="18"/>
      <c r="AB87" s="17">
        <v>22.94</v>
      </c>
      <c r="AC87" s="19"/>
      <c r="AD87" s="13"/>
      <c r="AE87" s="14" t="s">
        <v>244</v>
      </c>
    </row>
    <row r="88" spans="2:31" ht="15.75">
      <c r="B88" s="14" t="s">
        <v>245</v>
      </c>
      <c r="C88" s="14" t="s">
        <v>246</v>
      </c>
      <c r="D88" s="15"/>
      <c r="E88" s="20">
        <v>5664</v>
      </c>
      <c r="F88" s="14"/>
      <c r="G88">
        <v>4</v>
      </c>
      <c r="H88" s="15"/>
      <c r="I88" s="15">
        <f>0.5373*100</f>
        <v>53.73</v>
      </c>
      <c r="J88" s="15"/>
      <c r="K88" s="15"/>
      <c r="L88" s="17">
        <v>19.92</v>
      </c>
      <c r="M88" s="15"/>
      <c r="N88" s="15"/>
      <c r="O88" s="17">
        <v>27.36</v>
      </c>
      <c r="P88" s="15"/>
      <c r="R88" s="20">
        <v>5108</v>
      </c>
      <c r="S88" s="14"/>
      <c r="T88">
        <v>0</v>
      </c>
      <c r="U88" s="17"/>
      <c r="V88" s="17">
        <v>47.45</v>
      </c>
      <c r="W88" s="15"/>
      <c r="X88" s="17"/>
      <c r="Y88" s="17">
        <v>17.5</v>
      </c>
      <c r="Z88" s="15"/>
      <c r="AA88" s="18"/>
      <c r="AB88" s="17">
        <v>17.28</v>
      </c>
      <c r="AC88" s="19"/>
      <c r="AD88" s="13"/>
      <c r="AE88" s="14" t="s">
        <v>247</v>
      </c>
    </row>
    <row r="89" spans="2:31" ht="15.75">
      <c r="B89" s="14" t="s">
        <v>248</v>
      </c>
      <c r="C89" s="14" t="s">
        <v>249</v>
      </c>
      <c r="D89" s="15"/>
      <c r="E89" s="20">
        <v>82021</v>
      </c>
      <c r="F89" s="14"/>
      <c r="G89">
        <v>26</v>
      </c>
      <c r="H89" s="15"/>
      <c r="I89" s="15">
        <f>0.4864*100</f>
        <v>48.64</v>
      </c>
      <c r="J89" s="15"/>
      <c r="K89" s="15"/>
      <c r="L89" s="17">
        <v>17.73</v>
      </c>
      <c r="M89" s="15"/>
      <c r="N89" s="15"/>
      <c r="O89" s="17">
        <v>18.54</v>
      </c>
      <c r="P89" s="15"/>
      <c r="R89" s="20">
        <v>47439</v>
      </c>
      <c r="S89" s="14"/>
      <c r="T89">
        <v>9</v>
      </c>
      <c r="U89" s="17"/>
      <c r="V89" s="17">
        <v>52.52</v>
      </c>
      <c r="W89" s="15"/>
      <c r="X89" s="17"/>
      <c r="Y89" s="17">
        <v>20.25</v>
      </c>
      <c r="Z89" s="15"/>
      <c r="AA89" s="18"/>
      <c r="AB89" s="17">
        <v>21.28</v>
      </c>
      <c r="AC89" s="19"/>
      <c r="AD89" s="13"/>
      <c r="AE89" s="14" t="s">
        <v>250</v>
      </c>
    </row>
    <row r="90" spans="2:31" ht="15.75">
      <c r="B90" s="14" t="s">
        <v>251</v>
      </c>
      <c r="C90" s="14" t="s">
        <v>252</v>
      </c>
      <c r="D90" s="15"/>
      <c r="E90">
        <v>783</v>
      </c>
      <c r="F90" s="14"/>
      <c r="G90">
        <v>0</v>
      </c>
      <c r="H90" s="15"/>
      <c r="I90" s="15">
        <f>0.3614*100</f>
        <v>36.14</v>
      </c>
      <c r="J90" s="15"/>
      <c r="K90" s="15"/>
      <c r="L90" s="17">
        <v>12.64</v>
      </c>
      <c r="M90" s="15"/>
      <c r="N90" s="15"/>
      <c r="O90" s="17">
        <v>10.87</v>
      </c>
      <c r="P90" s="15"/>
      <c r="R90">
        <v>696</v>
      </c>
      <c r="S90" s="14"/>
      <c r="T90">
        <v>2</v>
      </c>
      <c r="U90" s="17"/>
      <c r="V90" s="17">
        <v>49.76</v>
      </c>
      <c r="W90" s="15"/>
      <c r="X90" s="17"/>
      <c r="Y90" s="17">
        <v>11.02</v>
      </c>
      <c r="Z90" s="15"/>
      <c r="AA90" s="18"/>
      <c r="AB90" s="17">
        <v>34.06</v>
      </c>
      <c r="AC90" s="19"/>
      <c r="AD90" s="13"/>
      <c r="AE90" s="14" t="s">
        <v>253</v>
      </c>
    </row>
    <row r="91" spans="2:31" ht="15.75">
      <c r="B91" s="14" t="s">
        <v>254</v>
      </c>
      <c r="C91" s="14" t="s">
        <v>255</v>
      </c>
      <c r="D91" s="15"/>
      <c r="E91">
        <v>939</v>
      </c>
      <c r="F91" s="14"/>
      <c r="G91">
        <v>0</v>
      </c>
      <c r="H91" s="15"/>
      <c r="I91" s="15">
        <f>0.3879*100</f>
        <v>38.79</v>
      </c>
      <c r="J91" s="15"/>
      <c r="K91" s="15"/>
      <c r="L91" s="17">
        <v>19.61</v>
      </c>
      <c r="M91" s="15"/>
      <c r="N91" s="15"/>
      <c r="O91" s="17">
        <v>9.27</v>
      </c>
      <c r="P91" s="15"/>
      <c r="R91">
        <v>615</v>
      </c>
      <c r="S91" s="14"/>
      <c r="T91">
        <v>0</v>
      </c>
      <c r="U91" s="17"/>
      <c r="V91" s="17">
        <v>43.79</v>
      </c>
      <c r="W91" s="15"/>
      <c r="X91" s="17"/>
      <c r="Y91" s="17">
        <v>17.8</v>
      </c>
      <c r="Z91" s="15"/>
      <c r="AA91" s="18"/>
      <c r="AB91" s="17">
        <v>13.27</v>
      </c>
      <c r="AC91" s="19"/>
      <c r="AD91" s="13"/>
      <c r="AE91" s="14" t="s">
        <v>256</v>
      </c>
    </row>
    <row r="92" spans="2:31" ht="15.75">
      <c r="B92" s="14" t="s">
        <v>257</v>
      </c>
      <c r="C92" s="14" t="s">
        <v>258</v>
      </c>
      <c r="D92" s="15"/>
      <c r="E92">
        <v>940</v>
      </c>
      <c r="F92" s="14"/>
      <c r="G92">
        <v>0</v>
      </c>
      <c r="H92" s="15"/>
      <c r="I92" s="15">
        <f>0.5074*100</f>
        <v>50.739999999999995</v>
      </c>
      <c r="J92" s="15"/>
      <c r="K92" s="15"/>
      <c r="L92" s="17">
        <v>13.27</v>
      </c>
      <c r="M92" s="15"/>
      <c r="N92" s="15"/>
      <c r="O92" s="17">
        <v>18.11</v>
      </c>
      <c r="P92" s="15"/>
      <c r="R92">
        <v>791</v>
      </c>
      <c r="S92" s="14"/>
      <c r="T92">
        <v>0</v>
      </c>
      <c r="U92" s="17"/>
      <c r="V92" s="17">
        <v>52.27</v>
      </c>
      <c r="W92" s="15"/>
      <c r="X92" s="17"/>
      <c r="Y92" s="17">
        <v>15.91</v>
      </c>
      <c r="Z92" s="15"/>
      <c r="AA92" s="18"/>
      <c r="AB92" s="17">
        <v>20.86</v>
      </c>
      <c r="AC92" s="19"/>
      <c r="AD92" s="13"/>
      <c r="AE92" s="14" t="s">
        <v>259</v>
      </c>
    </row>
    <row r="93" spans="2:31" ht="15.75">
      <c r="B93" s="14" t="s">
        <v>260</v>
      </c>
      <c r="C93" s="14" t="s">
        <v>261</v>
      </c>
      <c r="D93" s="15"/>
      <c r="E93" s="20">
        <v>1790</v>
      </c>
      <c r="F93" s="14"/>
      <c r="G93">
        <v>0</v>
      </c>
      <c r="H93" s="15"/>
      <c r="I93" s="15">
        <f>0.3764*100</f>
        <v>37.64</v>
      </c>
      <c r="J93" s="15"/>
      <c r="K93" s="15"/>
      <c r="L93" s="17">
        <v>15.9</v>
      </c>
      <c r="M93" s="15"/>
      <c r="N93" s="15"/>
      <c r="O93" s="17">
        <v>11.26</v>
      </c>
      <c r="P93" s="15"/>
      <c r="R93" s="20">
        <v>1819</v>
      </c>
      <c r="S93" s="14"/>
      <c r="T93">
        <v>2</v>
      </c>
      <c r="U93" s="17"/>
      <c r="V93" s="17">
        <v>45.15</v>
      </c>
      <c r="W93" s="15"/>
      <c r="X93" s="17"/>
      <c r="Y93" s="17">
        <v>17.81</v>
      </c>
      <c r="Z93" s="15"/>
      <c r="AA93" s="18"/>
      <c r="AB93" s="17">
        <v>14.59</v>
      </c>
      <c r="AC93" s="19"/>
      <c r="AD93" s="13"/>
      <c r="AE93" s="14" t="s">
        <v>262</v>
      </c>
    </row>
    <row r="94" spans="2:31" ht="15.75">
      <c r="B94" s="14" t="s">
        <v>263</v>
      </c>
      <c r="C94" s="14" t="s">
        <v>264</v>
      </c>
      <c r="D94" s="15"/>
      <c r="E94" s="20">
        <v>2310</v>
      </c>
      <c r="F94" s="14"/>
      <c r="G94">
        <v>0</v>
      </c>
      <c r="H94" s="15"/>
      <c r="I94" s="15">
        <f>0.3843*100</f>
        <v>38.43</v>
      </c>
      <c r="J94" s="15"/>
      <c r="K94" s="15"/>
      <c r="L94" s="17">
        <v>20.94</v>
      </c>
      <c r="M94" s="15"/>
      <c r="N94" s="15"/>
      <c r="O94" s="17">
        <v>11.68</v>
      </c>
      <c r="P94" s="15"/>
      <c r="R94" s="20">
        <v>1999</v>
      </c>
      <c r="S94" s="14"/>
      <c r="T94">
        <v>2</v>
      </c>
      <c r="U94" s="17"/>
      <c r="V94" s="17">
        <v>44.54</v>
      </c>
      <c r="W94" s="15"/>
      <c r="X94" s="17"/>
      <c r="Y94" s="17">
        <v>21.92</v>
      </c>
      <c r="Z94" s="15"/>
      <c r="AA94" s="18"/>
      <c r="AB94" s="17">
        <v>13.64</v>
      </c>
      <c r="AC94" s="19"/>
      <c r="AD94" s="13"/>
      <c r="AE94" s="14" t="s">
        <v>265</v>
      </c>
    </row>
    <row r="95" spans="2:31" ht="15.75">
      <c r="B95" s="14" t="s">
        <v>266</v>
      </c>
      <c r="C95" s="14" t="s">
        <v>267</v>
      </c>
      <c r="D95" s="15"/>
      <c r="E95">
        <v>823</v>
      </c>
      <c r="F95" s="14"/>
      <c r="G95">
        <v>0</v>
      </c>
      <c r="H95" s="15"/>
      <c r="I95" s="15">
        <f>0.4439*100</f>
        <v>44.39</v>
      </c>
      <c r="J95" s="15"/>
      <c r="K95" s="15"/>
      <c r="L95" s="17">
        <v>19.72</v>
      </c>
      <c r="M95" s="15"/>
      <c r="N95" s="15"/>
      <c r="O95" s="17">
        <v>13.28</v>
      </c>
      <c r="P95" s="15"/>
      <c r="R95" s="20">
        <v>1347</v>
      </c>
      <c r="S95" s="14"/>
      <c r="T95">
        <v>0</v>
      </c>
      <c r="U95" s="17"/>
      <c r="V95" s="17">
        <v>43.77</v>
      </c>
      <c r="W95" s="15"/>
      <c r="X95" s="17"/>
      <c r="Y95" s="17">
        <v>23.84</v>
      </c>
      <c r="Z95" s="15"/>
      <c r="AA95" s="18"/>
      <c r="AB95" s="17">
        <v>13.68</v>
      </c>
      <c r="AC95" s="19"/>
      <c r="AD95" s="13"/>
      <c r="AE95" s="14" t="s">
        <v>268</v>
      </c>
    </row>
    <row r="96" spans="2:31" ht="15.75">
      <c r="B96" s="14" t="s">
        <v>269</v>
      </c>
      <c r="C96" s="14" t="s">
        <v>270</v>
      </c>
      <c r="D96" s="15"/>
      <c r="E96" s="20">
        <v>2503</v>
      </c>
      <c r="F96" s="14"/>
      <c r="G96">
        <v>3</v>
      </c>
      <c r="H96" s="15"/>
      <c r="I96" s="15">
        <f>0.4372*100</f>
        <v>43.72</v>
      </c>
      <c r="J96" s="15"/>
      <c r="K96" s="15"/>
      <c r="L96" s="17">
        <v>44.43</v>
      </c>
      <c r="M96" s="15"/>
      <c r="N96" s="15"/>
      <c r="O96" s="17">
        <v>9.28</v>
      </c>
      <c r="P96" s="15"/>
      <c r="R96" s="20">
        <v>1949</v>
      </c>
      <c r="S96" s="14"/>
      <c r="T96">
        <v>2</v>
      </c>
      <c r="U96" s="17"/>
      <c r="V96" s="17">
        <v>32.99</v>
      </c>
      <c r="W96" s="15"/>
      <c r="X96" s="17"/>
      <c r="Y96" s="17">
        <v>45.04</v>
      </c>
      <c r="Z96" s="15"/>
      <c r="AA96" s="18"/>
      <c r="AB96" s="17">
        <v>5.84</v>
      </c>
      <c r="AC96" s="19"/>
      <c r="AD96" s="13"/>
      <c r="AE96" s="14" t="s">
        <v>271</v>
      </c>
    </row>
    <row r="97" spans="2:31" ht="15.75">
      <c r="B97" s="14" t="s">
        <v>272</v>
      </c>
      <c r="C97" s="14" t="s">
        <v>273</v>
      </c>
      <c r="D97" s="15"/>
      <c r="E97" s="20">
        <v>2112</v>
      </c>
      <c r="F97" s="14"/>
      <c r="G97">
        <v>0</v>
      </c>
      <c r="H97" s="15"/>
      <c r="I97" s="15">
        <f>0.5263*100</f>
        <v>52.629999999999995</v>
      </c>
      <c r="J97" s="15"/>
      <c r="K97" s="15"/>
      <c r="L97" s="17">
        <v>9.9</v>
      </c>
      <c r="M97" s="15"/>
      <c r="N97" s="15"/>
      <c r="O97" s="17">
        <v>17.86</v>
      </c>
      <c r="P97" s="15"/>
      <c r="R97" s="20">
        <v>1398</v>
      </c>
      <c r="S97" s="14"/>
      <c r="T97">
        <v>0</v>
      </c>
      <c r="U97" s="17"/>
      <c r="V97" s="17">
        <v>56.32</v>
      </c>
      <c r="W97" s="15"/>
      <c r="X97" s="17"/>
      <c r="Y97" s="17">
        <v>7.55</v>
      </c>
      <c r="Z97" s="15"/>
      <c r="AA97" s="18"/>
      <c r="AB97" s="17">
        <v>20.74</v>
      </c>
      <c r="AC97" s="19"/>
      <c r="AD97" s="13"/>
      <c r="AE97" s="14" t="s">
        <v>274</v>
      </c>
    </row>
    <row r="98" spans="2:31" ht="15.75">
      <c r="B98" s="14" t="s">
        <v>275</v>
      </c>
      <c r="C98" s="14" t="s">
        <v>276</v>
      </c>
      <c r="D98" s="15"/>
      <c r="E98">
        <v>178</v>
      </c>
      <c r="F98" s="14"/>
      <c r="G98">
        <v>0</v>
      </c>
      <c r="H98" s="15"/>
      <c r="I98" s="15">
        <f>0.2905*100</f>
        <v>29.049999999999997</v>
      </c>
      <c r="J98" s="15"/>
      <c r="K98" s="15"/>
      <c r="L98" s="17">
        <v>12.56</v>
      </c>
      <c r="M98" s="15"/>
      <c r="N98" s="15"/>
      <c r="O98" s="17">
        <v>13.03</v>
      </c>
      <c r="P98" s="15"/>
      <c r="R98">
        <v>458</v>
      </c>
      <c r="S98" s="14"/>
      <c r="T98">
        <v>0</v>
      </c>
      <c r="U98" s="17"/>
      <c r="V98" s="17">
        <v>27.13</v>
      </c>
      <c r="W98" s="15"/>
      <c r="X98" s="17"/>
      <c r="Y98" s="17">
        <v>9.75</v>
      </c>
      <c r="Z98" s="15"/>
      <c r="AA98" s="18"/>
      <c r="AB98" s="17">
        <v>6.51</v>
      </c>
      <c r="AC98" s="19"/>
      <c r="AD98" s="13"/>
      <c r="AE98" s="14" t="s">
        <v>277</v>
      </c>
    </row>
    <row r="99" spans="2:31" ht="15.75">
      <c r="B99" s="14" t="s">
        <v>278</v>
      </c>
      <c r="C99" s="14" t="s">
        <v>279</v>
      </c>
      <c r="D99" s="15"/>
      <c r="E99">
        <v>211</v>
      </c>
      <c r="F99" s="14"/>
      <c r="G99">
        <v>0</v>
      </c>
      <c r="H99" s="15"/>
      <c r="I99" s="15">
        <f>0.2911*100</f>
        <v>29.110000000000003</v>
      </c>
      <c r="J99" s="15"/>
      <c r="K99" s="15"/>
      <c r="L99" s="17">
        <v>14.36</v>
      </c>
      <c r="M99" s="15"/>
      <c r="N99" s="15"/>
      <c r="O99" s="17">
        <v>15.32</v>
      </c>
      <c r="P99" s="15"/>
      <c r="R99">
        <v>158</v>
      </c>
      <c r="S99" s="14"/>
      <c r="T99">
        <v>0</v>
      </c>
      <c r="U99" s="17"/>
      <c r="V99" s="17">
        <v>35.06</v>
      </c>
      <c r="W99" s="15"/>
      <c r="X99" s="17"/>
      <c r="Y99" s="17">
        <v>13.64</v>
      </c>
      <c r="Z99" s="15"/>
      <c r="AA99" s="18"/>
      <c r="AB99" s="17">
        <v>12.34</v>
      </c>
      <c r="AC99" s="19"/>
      <c r="AD99" s="13"/>
      <c r="AE99" s="14" t="s">
        <v>280</v>
      </c>
    </row>
    <row r="100" spans="2:31" ht="15.75">
      <c r="B100" s="14" t="s">
        <v>281</v>
      </c>
      <c r="C100" s="14" t="s">
        <v>282</v>
      </c>
      <c r="D100" s="15"/>
      <c r="E100" s="20">
        <v>1091</v>
      </c>
      <c r="F100" s="14"/>
      <c r="G100">
        <v>0</v>
      </c>
      <c r="H100" s="15"/>
      <c r="I100" s="15">
        <f>0.3085*100</f>
        <v>30.85</v>
      </c>
      <c r="J100" s="15"/>
      <c r="K100" s="15"/>
      <c r="L100" s="17">
        <v>14.65</v>
      </c>
      <c r="M100" s="15"/>
      <c r="N100" s="15"/>
      <c r="O100" s="17">
        <v>9.6</v>
      </c>
      <c r="P100" s="15"/>
      <c r="R100" s="20">
        <v>1496</v>
      </c>
      <c r="S100" s="14"/>
      <c r="T100">
        <v>1</v>
      </c>
      <c r="U100" s="17"/>
      <c r="V100" s="17">
        <v>34.01</v>
      </c>
      <c r="W100" s="15"/>
      <c r="X100" s="17"/>
      <c r="Y100" s="17">
        <v>14.72</v>
      </c>
      <c r="Z100" s="15"/>
      <c r="AA100" s="18"/>
      <c r="AB100" s="17">
        <v>10.59</v>
      </c>
      <c r="AC100" s="19"/>
      <c r="AD100" s="13"/>
      <c r="AE100" s="14" t="s">
        <v>283</v>
      </c>
    </row>
    <row r="101" spans="2:31" ht="15.75">
      <c r="B101" s="14" t="s">
        <v>284</v>
      </c>
      <c r="C101" s="14" t="s">
        <v>285</v>
      </c>
      <c r="D101" s="15"/>
      <c r="E101" s="20">
        <v>4220</v>
      </c>
      <c r="F101" s="14"/>
      <c r="G101">
        <v>5</v>
      </c>
      <c r="H101" s="15"/>
      <c r="I101" s="15">
        <f>0.4338*100</f>
        <v>43.38</v>
      </c>
      <c r="J101" s="15"/>
      <c r="K101" s="15"/>
      <c r="L101" s="17">
        <v>29.5</v>
      </c>
      <c r="M101" s="15"/>
      <c r="N101" s="15"/>
      <c r="O101" s="17">
        <v>12.29</v>
      </c>
      <c r="P101" s="15"/>
      <c r="R101" s="20">
        <v>3777</v>
      </c>
      <c r="S101" s="14"/>
      <c r="T101">
        <v>7</v>
      </c>
      <c r="U101" s="17"/>
      <c r="V101" s="17">
        <v>54.2</v>
      </c>
      <c r="W101" s="15"/>
      <c r="X101" s="17"/>
      <c r="Y101" s="17">
        <v>26.64</v>
      </c>
      <c r="Z101" s="15"/>
      <c r="AA101" s="18"/>
      <c r="AB101" s="17">
        <v>9.96</v>
      </c>
      <c r="AC101" s="19"/>
      <c r="AD101" s="13"/>
      <c r="AE101" s="14" t="s">
        <v>286</v>
      </c>
    </row>
    <row r="102" spans="2:31" ht="15.75">
      <c r="B102" s="14" t="s">
        <v>287</v>
      </c>
      <c r="C102" s="14" t="s">
        <v>288</v>
      </c>
      <c r="D102" s="15"/>
      <c r="E102" s="20">
        <v>1352</v>
      </c>
      <c r="F102" s="14"/>
      <c r="G102">
        <v>4</v>
      </c>
      <c r="H102" s="15"/>
      <c r="I102" s="15">
        <f>0.6032*100</f>
        <v>60.31999999999999</v>
      </c>
      <c r="J102" s="15"/>
      <c r="K102" s="15"/>
      <c r="L102" s="17">
        <v>39.99</v>
      </c>
      <c r="M102" s="15"/>
      <c r="N102" s="15"/>
      <c r="O102" s="17">
        <v>39.05</v>
      </c>
      <c r="P102" s="15"/>
      <c r="R102" s="20">
        <v>4313</v>
      </c>
      <c r="S102" s="14"/>
      <c r="T102">
        <v>0</v>
      </c>
      <c r="U102" s="17"/>
      <c r="V102" s="17">
        <v>48.52</v>
      </c>
      <c r="W102" s="15"/>
      <c r="X102" s="17"/>
      <c r="Y102" s="17">
        <v>16.93</v>
      </c>
      <c r="Z102" s="15"/>
      <c r="AA102" s="18"/>
      <c r="AB102" s="17">
        <v>22.56</v>
      </c>
      <c r="AC102" s="19"/>
      <c r="AD102" s="13"/>
      <c r="AE102" s="14" t="s">
        <v>289</v>
      </c>
    </row>
    <row r="103" spans="2:31" ht="15.75">
      <c r="B103" s="14" t="s">
        <v>290</v>
      </c>
      <c r="C103" s="14" t="s">
        <v>291</v>
      </c>
      <c r="D103" s="15"/>
      <c r="E103" s="20">
        <v>1144</v>
      </c>
      <c r="F103" s="14"/>
      <c r="G103">
        <v>3</v>
      </c>
      <c r="H103" s="15"/>
      <c r="I103" s="15">
        <f>0.3811*100</f>
        <v>38.11</v>
      </c>
      <c r="J103" s="15"/>
      <c r="K103" s="15"/>
      <c r="L103" s="17">
        <v>23.78</v>
      </c>
      <c r="M103" s="15"/>
      <c r="N103" s="15"/>
      <c r="O103" s="17">
        <v>12.17</v>
      </c>
      <c r="P103" s="15"/>
      <c r="R103" s="20">
        <v>1129</v>
      </c>
      <c r="S103" s="14"/>
      <c r="T103">
        <v>5</v>
      </c>
      <c r="U103" s="17"/>
      <c r="V103" s="17">
        <v>58.06</v>
      </c>
      <c r="W103" s="15"/>
      <c r="X103" s="17"/>
      <c r="Y103" s="17">
        <v>25.77</v>
      </c>
      <c r="Z103" s="15"/>
      <c r="AA103" s="18"/>
      <c r="AB103" s="17">
        <v>33.86</v>
      </c>
      <c r="AC103" s="19"/>
      <c r="AD103" s="13"/>
      <c r="AE103" s="14" t="s">
        <v>292</v>
      </c>
    </row>
    <row r="104" spans="2:31" ht="15.75">
      <c r="B104" s="14" t="s">
        <v>293</v>
      </c>
      <c r="C104" s="14" t="s">
        <v>294</v>
      </c>
      <c r="D104" s="15"/>
      <c r="E104" s="20">
        <v>1379</v>
      </c>
      <c r="F104" s="14"/>
      <c r="G104">
        <v>0</v>
      </c>
      <c r="H104" s="15"/>
      <c r="I104" s="15">
        <f>0.3706*100</f>
        <v>37.059999999999995</v>
      </c>
      <c r="J104" s="15"/>
      <c r="K104" s="15"/>
      <c r="L104" s="17">
        <v>13.84</v>
      </c>
      <c r="M104" s="15"/>
      <c r="N104" s="15"/>
      <c r="O104" s="17">
        <v>10.77</v>
      </c>
      <c r="P104" s="15"/>
      <c r="R104" s="20">
        <v>1387</v>
      </c>
      <c r="S104" s="14"/>
      <c r="T104">
        <v>2</v>
      </c>
      <c r="U104" s="17"/>
      <c r="V104" s="17">
        <v>38.39</v>
      </c>
      <c r="W104" s="15"/>
      <c r="X104" s="17"/>
      <c r="Y104" s="17">
        <v>19.54</v>
      </c>
      <c r="Z104" s="15"/>
      <c r="AA104" s="18"/>
      <c r="AB104" s="17">
        <v>13.21</v>
      </c>
      <c r="AC104" s="19"/>
      <c r="AD104" s="13"/>
      <c r="AE104" s="14" t="s">
        <v>295</v>
      </c>
    </row>
    <row r="105" spans="2:31" ht="15.75">
      <c r="B105" s="14" t="s">
        <v>296</v>
      </c>
      <c r="C105" s="14" t="s">
        <v>297</v>
      </c>
      <c r="D105" s="15"/>
      <c r="E105" s="20">
        <v>3900</v>
      </c>
      <c r="F105" s="14"/>
      <c r="G105">
        <v>0</v>
      </c>
      <c r="H105" s="15"/>
      <c r="I105" s="15">
        <f>0.3218*100</f>
        <v>32.18</v>
      </c>
      <c r="J105" s="15"/>
      <c r="K105" s="15"/>
      <c r="L105" s="17">
        <v>45.35</v>
      </c>
      <c r="M105" s="15"/>
      <c r="N105" s="15"/>
      <c r="O105" s="17">
        <v>8.25</v>
      </c>
      <c r="P105" s="15"/>
      <c r="R105" s="20">
        <v>1372</v>
      </c>
      <c r="S105" s="14"/>
      <c r="T105">
        <v>2</v>
      </c>
      <c r="U105" s="17"/>
      <c r="V105" s="17">
        <v>36.28</v>
      </c>
      <c r="W105" s="15"/>
      <c r="X105" s="17"/>
      <c r="Y105" s="17">
        <v>58.23</v>
      </c>
      <c r="Z105" s="15"/>
      <c r="AA105" s="18"/>
      <c r="AB105" s="17">
        <v>6.67</v>
      </c>
      <c r="AC105" s="19"/>
      <c r="AD105" s="13"/>
      <c r="AE105" s="14" t="s">
        <v>298</v>
      </c>
    </row>
    <row r="106" spans="2:31" ht="15.75">
      <c r="B106" s="14" t="s">
        <v>299</v>
      </c>
      <c r="C106" s="14" t="s">
        <v>300</v>
      </c>
      <c r="D106" s="15"/>
      <c r="E106" s="20">
        <v>1354</v>
      </c>
      <c r="F106" s="14"/>
      <c r="G106">
        <v>1</v>
      </c>
      <c r="H106" s="15"/>
      <c r="I106" s="15">
        <f>0.4793*100</f>
        <v>47.93</v>
      </c>
      <c r="J106" s="15"/>
      <c r="K106" s="15"/>
      <c r="L106" s="17">
        <v>15.9</v>
      </c>
      <c r="M106" s="15"/>
      <c r="N106" s="15"/>
      <c r="O106" s="17">
        <v>16.32</v>
      </c>
      <c r="P106" s="15"/>
      <c r="R106">
        <v>906</v>
      </c>
      <c r="S106" s="14"/>
      <c r="T106">
        <v>0</v>
      </c>
      <c r="U106" s="17"/>
      <c r="V106" s="17">
        <v>49.29</v>
      </c>
      <c r="W106" s="15"/>
      <c r="X106" s="17"/>
      <c r="Y106" s="17">
        <v>13.44</v>
      </c>
      <c r="Z106" s="15"/>
      <c r="AA106" s="18"/>
      <c r="AB106" s="17">
        <v>19.19</v>
      </c>
      <c r="AC106" s="19"/>
      <c r="AD106" s="13"/>
      <c r="AE106" s="14" t="s">
        <v>301</v>
      </c>
    </row>
    <row r="107" spans="2:31" ht="15.75">
      <c r="B107" s="14" t="s">
        <v>302</v>
      </c>
      <c r="C107" s="14" t="s">
        <v>303</v>
      </c>
      <c r="D107" s="15"/>
      <c r="E107" s="20">
        <v>1812</v>
      </c>
      <c r="F107" s="14"/>
      <c r="G107">
        <v>0</v>
      </c>
      <c r="H107" s="15"/>
      <c r="I107" s="15">
        <f>0.3683*100</f>
        <v>36.83</v>
      </c>
      <c r="J107" s="15"/>
      <c r="K107" s="15"/>
      <c r="L107" s="17">
        <v>16.77</v>
      </c>
      <c r="M107" s="15"/>
      <c r="N107" s="15"/>
      <c r="O107" s="17">
        <v>9.11</v>
      </c>
      <c r="P107" s="15"/>
      <c r="R107" s="20">
        <v>1304</v>
      </c>
      <c r="S107" s="14"/>
      <c r="T107">
        <v>0</v>
      </c>
      <c r="U107" s="17"/>
      <c r="V107" s="17">
        <v>37.51</v>
      </c>
      <c r="W107" s="15"/>
      <c r="X107" s="17"/>
      <c r="Y107" s="17">
        <v>36.73</v>
      </c>
      <c r="Z107" s="15"/>
      <c r="AA107" s="18"/>
      <c r="AB107" s="17">
        <v>10.86</v>
      </c>
      <c r="AC107" s="19"/>
      <c r="AD107" s="13"/>
      <c r="AE107" s="14" t="s">
        <v>304</v>
      </c>
    </row>
    <row r="108" spans="2:31" ht="15.75">
      <c r="B108" s="14" t="s">
        <v>305</v>
      </c>
      <c r="C108" s="14" t="s">
        <v>306</v>
      </c>
      <c r="D108" s="15"/>
      <c r="E108" s="20">
        <v>6451</v>
      </c>
      <c r="F108" s="14"/>
      <c r="G108">
        <v>1</v>
      </c>
      <c r="H108" s="15"/>
      <c r="I108" s="15">
        <v>43.8</v>
      </c>
      <c r="J108" s="15"/>
      <c r="K108" s="15"/>
      <c r="L108" s="17">
        <v>11.32</v>
      </c>
      <c r="M108" s="15"/>
      <c r="N108" s="15"/>
      <c r="O108" s="17">
        <v>15.58</v>
      </c>
      <c r="P108" s="15"/>
      <c r="R108" s="20">
        <v>3460</v>
      </c>
      <c r="S108" s="14"/>
      <c r="T108">
        <v>0</v>
      </c>
      <c r="U108" s="17"/>
      <c r="V108" s="17">
        <v>46.39</v>
      </c>
      <c r="W108" s="15"/>
      <c r="X108" s="17"/>
      <c r="Y108" s="17">
        <v>10.28</v>
      </c>
      <c r="Z108" s="15"/>
      <c r="AA108" s="18"/>
      <c r="AB108" s="17">
        <v>16.44</v>
      </c>
      <c r="AC108" s="19"/>
      <c r="AD108" s="13"/>
      <c r="AE108" s="14" t="s">
        <v>307</v>
      </c>
    </row>
    <row r="109" spans="2:31" ht="15.75">
      <c r="B109" s="14" t="s">
        <v>308</v>
      </c>
      <c r="C109" s="14" t="s">
        <v>309</v>
      </c>
      <c r="D109" s="15"/>
      <c r="E109">
        <v>750</v>
      </c>
      <c r="F109" s="14"/>
      <c r="G109">
        <v>1</v>
      </c>
      <c r="H109" s="15"/>
      <c r="I109" s="15">
        <v>44.2</v>
      </c>
      <c r="J109" s="15"/>
      <c r="K109" s="15"/>
      <c r="L109" s="17">
        <v>13.12</v>
      </c>
      <c r="M109" s="15"/>
      <c r="N109" s="15"/>
      <c r="O109" s="17">
        <v>24.03</v>
      </c>
      <c r="P109" s="15"/>
      <c r="R109">
        <v>719</v>
      </c>
      <c r="S109" s="14"/>
      <c r="T109">
        <v>0</v>
      </c>
      <c r="U109" s="17"/>
      <c r="V109" s="17">
        <v>35.49</v>
      </c>
      <c r="W109" s="15"/>
      <c r="X109" s="17"/>
      <c r="Y109" s="17">
        <v>21.08</v>
      </c>
      <c r="Z109" s="15"/>
      <c r="AA109" s="18"/>
      <c r="AB109" s="17">
        <v>9.15</v>
      </c>
      <c r="AC109" s="19"/>
      <c r="AD109" s="13"/>
      <c r="AE109" s="14" t="s">
        <v>310</v>
      </c>
    </row>
    <row r="110" spans="2:31" ht="15.75">
      <c r="B110" s="14" t="s">
        <v>311</v>
      </c>
      <c r="C110" s="14" t="s">
        <v>312</v>
      </c>
      <c r="D110" s="15"/>
      <c r="E110">
        <v>913</v>
      </c>
      <c r="F110" s="14"/>
      <c r="G110">
        <v>0</v>
      </c>
      <c r="H110" s="15"/>
      <c r="I110" s="15">
        <v>32</v>
      </c>
      <c r="J110" s="15"/>
      <c r="K110" s="15"/>
      <c r="L110" s="17">
        <v>29.88</v>
      </c>
      <c r="M110" s="15"/>
      <c r="N110" s="15"/>
      <c r="O110" s="17">
        <v>9.18</v>
      </c>
      <c r="P110" s="15"/>
      <c r="R110">
        <v>851</v>
      </c>
      <c r="S110" s="14"/>
      <c r="T110">
        <v>2</v>
      </c>
      <c r="U110" s="17"/>
      <c r="V110" s="17">
        <v>51.42</v>
      </c>
      <c r="W110" s="15"/>
      <c r="X110" s="17"/>
      <c r="Y110" s="17">
        <v>22.05</v>
      </c>
      <c r="Z110" s="15"/>
      <c r="AA110" s="18"/>
      <c r="AB110" s="17">
        <v>18.75</v>
      </c>
      <c r="AC110" s="19"/>
      <c r="AD110" s="13"/>
      <c r="AE110" s="14" t="s">
        <v>313</v>
      </c>
    </row>
    <row r="111" spans="2:31" ht="15.75">
      <c r="B111" s="14" t="s">
        <v>314</v>
      </c>
      <c r="C111" s="14" t="s">
        <v>315</v>
      </c>
      <c r="D111" s="15"/>
      <c r="E111" s="20">
        <v>5860</v>
      </c>
      <c r="F111" s="14"/>
      <c r="G111">
        <v>1</v>
      </c>
      <c r="H111" s="15"/>
      <c r="I111" s="15">
        <v>47.8</v>
      </c>
      <c r="J111" s="15"/>
      <c r="K111" s="15"/>
      <c r="L111" s="17">
        <v>26.57</v>
      </c>
      <c r="M111" s="15"/>
      <c r="N111" s="15"/>
      <c r="O111" s="17">
        <v>16.42</v>
      </c>
      <c r="P111" s="15"/>
      <c r="R111" s="20">
        <v>3614</v>
      </c>
      <c r="S111" s="14"/>
      <c r="T111">
        <v>0</v>
      </c>
      <c r="U111" s="17"/>
      <c r="V111" s="17">
        <v>51.21</v>
      </c>
      <c r="W111" s="15"/>
      <c r="X111" s="17"/>
      <c r="Y111" s="17">
        <v>27.58</v>
      </c>
      <c r="Z111" s="15"/>
      <c r="AA111" s="18"/>
      <c r="AB111" s="17">
        <v>17.14</v>
      </c>
      <c r="AC111" s="19"/>
      <c r="AD111" s="13"/>
      <c r="AE111" s="14" t="s">
        <v>316</v>
      </c>
    </row>
    <row r="112" spans="2:31" ht="15.75">
      <c r="B112" s="14" t="s">
        <v>317</v>
      </c>
      <c r="C112" s="14" t="s">
        <v>318</v>
      </c>
      <c r="D112" s="15"/>
      <c r="E112" s="20">
        <v>19858</v>
      </c>
      <c r="F112" s="14"/>
      <c r="G112">
        <v>10</v>
      </c>
      <c r="H112" s="15"/>
      <c r="I112" s="15">
        <v>49.3</v>
      </c>
      <c r="J112" s="15"/>
      <c r="K112" s="15"/>
      <c r="L112" s="17">
        <v>17.09</v>
      </c>
      <c r="M112" s="15"/>
      <c r="N112" s="15"/>
      <c r="O112" s="17">
        <v>16.47</v>
      </c>
      <c r="P112" s="15"/>
      <c r="R112" s="20">
        <v>18789</v>
      </c>
      <c r="S112" s="14"/>
      <c r="T112">
        <v>31</v>
      </c>
      <c r="U112" s="17"/>
      <c r="V112" s="17">
        <v>53.83</v>
      </c>
      <c r="W112" s="15"/>
      <c r="X112" s="17"/>
      <c r="Y112" s="17">
        <v>26.04</v>
      </c>
      <c r="Z112" s="15"/>
      <c r="AA112" s="18"/>
      <c r="AB112" s="17">
        <v>20.82</v>
      </c>
      <c r="AC112" s="19"/>
      <c r="AD112" s="13"/>
      <c r="AE112" s="14" t="s">
        <v>319</v>
      </c>
    </row>
    <row r="113" spans="2:31" ht="15.75">
      <c r="B113" s="14" t="s">
        <v>320</v>
      </c>
      <c r="C113" s="14" t="s">
        <v>321</v>
      </c>
      <c r="D113" s="15"/>
      <c r="E113" s="20">
        <v>5221</v>
      </c>
      <c r="F113" s="14"/>
      <c r="G113">
        <v>1</v>
      </c>
      <c r="H113" s="15"/>
      <c r="I113" s="15">
        <v>49.4</v>
      </c>
      <c r="J113" s="15"/>
      <c r="K113" s="15"/>
      <c r="L113" s="17">
        <v>16.91</v>
      </c>
      <c r="M113" s="15"/>
      <c r="N113" s="15"/>
      <c r="O113" s="17">
        <v>21.19</v>
      </c>
      <c r="P113" s="15"/>
      <c r="R113" s="20">
        <v>6027</v>
      </c>
      <c r="S113" s="14"/>
      <c r="T113">
        <v>3</v>
      </c>
      <c r="U113" s="17"/>
      <c r="V113" s="17">
        <v>41.93</v>
      </c>
      <c r="W113" s="15"/>
      <c r="X113" s="17"/>
      <c r="Y113" s="17">
        <v>18.9</v>
      </c>
      <c r="Z113" s="15"/>
      <c r="AA113" s="18"/>
      <c r="AB113" s="17">
        <v>13.41</v>
      </c>
      <c r="AC113" s="19"/>
      <c r="AD113" s="13"/>
      <c r="AE113" s="14" t="s">
        <v>322</v>
      </c>
    </row>
    <row r="114" spans="2:31" ht="15.75">
      <c r="B114" s="14" t="s">
        <v>323</v>
      </c>
      <c r="C114" s="14" t="s">
        <v>324</v>
      </c>
      <c r="D114" s="15"/>
      <c r="E114" s="20">
        <v>2550</v>
      </c>
      <c r="F114" s="14"/>
      <c r="G114">
        <v>1</v>
      </c>
      <c r="H114" s="15"/>
      <c r="I114" s="15">
        <v>47.2</v>
      </c>
      <c r="J114" s="15"/>
      <c r="K114" s="15"/>
      <c r="L114" s="17">
        <v>6.89</v>
      </c>
      <c r="M114" s="15"/>
      <c r="N114" s="15"/>
      <c r="O114" s="17">
        <v>21.19</v>
      </c>
      <c r="P114" s="15"/>
      <c r="R114" s="20">
        <v>3419</v>
      </c>
      <c r="S114" s="14"/>
      <c r="T114">
        <v>0</v>
      </c>
      <c r="U114" s="17"/>
      <c r="V114" s="17">
        <v>39.28</v>
      </c>
      <c r="W114" s="15"/>
      <c r="X114" s="17"/>
      <c r="Y114" s="17">
        <v>10.57</v>
      </c>
      <c r="Z114" s="15"/>
      <c r="AA114" s="18"/>
      <c r="AB114" s="17">
        <v>14.24</v>
      </c>
      <c r="AC114" s="19"/>
      <c r="AD114" s="13"/>
      <c r="AE114" s="14" t="s">
        <v>325</v>
      </c>
    </row>
    <row r="115" spans="2:31" ht="15.75">
      <c r="B115" s="14" t="s">
        <v>326</v>
      </c>
      <c r="C115" s="14" t="s">
        <v>327</v>
      </c>
      <c r="D115" s="15"/>
      <c r="E115" s="20">
        <v>1262</v>
      </c>
      <c r="F115" s="14"/>
      <c r="G115">
        <v>0</v>
      </c>
      <c r="H115" s="15"/>
      <c r="I115" s="15">
        <v>28.1</v>
      </c>
      <c r="J115" s="15"/>
      <c r="K115" s="15"/>
      <c r="L115" s="17">
        <v>15.33</v>
      </c>
      <c r="M115" s="15"/>
      <c r="N115" s="15"/>
      <c r="O115" s="17">
        <v>6.94</v>
      </c>
      <c r="P115" s="15"/>
      <c r="R115">
        <v>728</v>
      </c>
      <c r="S115" s="14"/>
      <c r="T115">
        <v>1</v>
      </c>
      <c r="U115" s="17"/>
      <c r="V115" s="17">
        <v>30.5</v>
      </c>
      <c r="W115" s="15"/>
      <c r="X115" s="17"/>
      <c r="Y115" s="17">
        <v>20.2</v>
      </c>
      <c r="Z115" s="15"/>
      <c r="AA115" s="18"/>
      <c r="AB115" s="17">
        <v>6.83</v>
      </c>
      <c r="AC115" s="19"/>
      <c r="AD115" s="13"/>
      <c r="AE115" s="14" t="s">
        <v>328</v>
      </c>
    </row>
    <row r="116" spans="2:31" ht="15.75">
      <c r="B116" s="14" t="s">
        <v>329</v>
      </c>
      <c r="C116" s="14" t="s">
        <v>330</v>
      </c>
      <c r="D116" s="15"/>
      <c r="E116" s="20">
        <v>1549</v>
      </c>
      <c r="F116" s="14"/>
      <c r="G116">
        <v>0</v>
      </c>
      <c r="H116" s="15"/>
      <c r="I116" s="15">
        <v>36.3</v>
      </c>
      <c r="J116" s="15"/>
      <c r="K116" s="15"/>
      <c r="L116" s="17">
        <v>23.04</v>
      </c>
      <c r="M116" s="15"/>
      <c r="N116" s="15"/>
      <c r="O116" s="17">
        <v>12.88</v>
      </c>
      <c r="P116" s="15"/>
      <c r="R116" s="20">
        <v>1604</v>
      </c>
      <c r="S116" s="14"/>
      <c r="T116">
        <v>0</v>
      </c>
      <c r="U116" s="17"/>
      <c r="V116" s="17">
        <v>35.61</v>
      </c>
      <c r="W116" s="15"/>
      <c r="X116" s="17"/>
      <c r="Y116" s="17">
        <v>20.33</v>
      </c>
      <c r="Z116" s="15"/>
      <c r="AA116" s="18"/>
      <c r="AB116" s="17">
        <v>13.89</v>
      </c>
      <c r="AC116" s="19"/>
      <c r="AD116" s="13"/>
      <c r="AE116" s="14" t="s">
        <v>331</v>
      </c>
    </row>
    <row r="117" spans="2:31" ht="15.75">
      <c r="B117" s="14" t="s">
        <v>332</v>
      </c>
      <c r="C117" s="14" t="s">
        <v>333</v>
      </c>
      <c r="D117" s="15"/>
      <c r="E117" s="20">
        <v>5931</v>
      </c>
      <c r="F117" s="14"/>
      <c r="G117">
        <v>1</v>
      </c>
      <c r="H117" s="15"/>
      <c r="I117" s="15">
        <v>48.8</v>
      </c>
      <c r="J117" s="15"/>
      <c r="K117" s="15"/>
      <c r="L117" s="17">
        <v>18.16</v>
      </c>
      <c r="M117" s="15"/>
      <c r="N117" s="15"/>
      <c r="O117" s="17">
        <v>19.18</v>
      </c>
      <c r="P117" s="15"/>
      <c r="R117" s="20">
        <v>4202</v>
      </c>
      <c r="S117" s="14"/>
      <c r="T117">
        <v>1</v>
      </c>
      <c r="U117" s="17"/>
      <c r="V117" s="17">
        <v>53.41</v>
      </c>
      <c r="W117" s="15"/>
      <c r="X117" s="17"/>
      <c r="Y117" s="17">
        <v>15.97</v>
      </c>
      <c r="Z117" s="15"/>
      <c r="AA117" s="18"/>
      <c r="AB117" s="17">
        <v>19.2</v>
      </c>
      <c r="AC117" s="19"/>
      <c r="AD117" s="13"/>
      <c r="AE117" s="14" t="s">
        <v>334</v>
      </c>
    </row>
    <row r="118" spans="2:31" ht="15.75">
      <c r="B118" s="14" t="s">
        <v>335</v>
      </c>
      <c r="C118" s="14" t="s">
        <v>336</v>
      </c>
      <c r="D118" s="15"/>
      <c r="E118" s="20">
        <v>14944</v>
      </c>
      <c r="F118" s="14"/>
      <c r="G118">
        <v>49</v>
      </c>
      <c r="H118" s="15"/>
      <c r="I118" s="15">
        <v>67.5</v>
      </c>
      <c r="J118" s="15"/>
      <c r="K118" s="15"/>
      <c r="L118" s="17">
        <v>17.54</v>
      </c>
      <c r="M118" s="15"/>
      <c r="N118" s="15"/>
      <c r="O118" s="17">
        <v>48</v>
      </c>
      <c r="P118" s="15"/>
      <c r="R118" s="20">
        <v>10495</v>
      </c>
      <c r="S118" s="14"/>
      <c r="T118">
        <v>10</v>
      </c>
      <c r="U118" s="17"/>
      <c r="V118" s="17">
        <v>44.37</v>
      </c>
      <c r="W118" s="15"/>
      <c r="X118" s="17"/>
      <c r="Y118" s="17">
        <v>26.29</v>
      </c>
      <c r="Z118" s="15"/>
      <c r="AA118" s="18"/>
      <c r="AB118" s="17">
        <v>20.31</v>
      </c>
      <c r="AC118" s="19"/>
      <c r="AD118" s="13"/>
      <c r="AE118" s="14" t="s">
        <v>337</v>
      </c>
    </row>
    <row r="119" spans="2:31" ht="15.75">
      <c r="B119" s="14" t="s">
        <v>338</v>
      </c>
      <c r="C119" s="14" t="s">
        <v>339</v>
      </c>
      <c r="D119" s="15"/>
      <c r="E119" s="20">
        <v>5499</v>
      </c>
      <c r="F119" s="14"/>
      <c r="G119">
        <v>3</v>
      </c>
      <c r="H119" s="15"/>
      <c r="I119" s="15">
        <v>29.6</v>
      </c>
      <c r="J119" s="15"/>
      <c r="K119" s="15"/>
      <c r="L119" s="17">
        <v>38.46</v>
      </c>
      <c r="M119" s="15"/>
      <c r="N119" s="15"/>
      <c r="O119" s="17">
        <v>8.6</v>
      </c>
      <c r="P119" s="15"/>
      <c r="R119" s="20">
        <v>5376</v>
      </c>
      <c r="S119" s="14"/>
      <c r="T119">
        <v>4</v>
      </c>
      <c r="U119" s="17"/>
      <c r="V119" s="17">
        <v>28.94</v>
      </c>
      <c r="W119" s="15"/>
      <c r="X119" s="17"/>
      <c r="Y119" s="17">
        <v>34.81</v>
      </c>
      <c r="Z119" s="15"/>
      <c r="AA119" s="18"/>
      <c r="AB119" s="17">
        <v>8.41</v>
      </c>
      <c r="AC119" s="19"/>
      <c r="AD119" s="13"/>
      <c r="AE119" s="14" t="s">
        <v>340</v>
      </c>
    </row>
    <row r="120" spans="2:31" ht="15.75">
      <c r="B120" s="14" t="s">
        <v>341</v>
      </c>
      <c r="C120" s="14" t="s">
        <v>342</v>
      </c>
      <c r="D120" s="15"/>
      <c r="E120">
        <v>444</v>
      </c>
      <c r="F120" s="14"/>
      <c r="G120">
        <v>0</v>
      </c>
      <c r="H120" s="15"/>
      <c r="I120" s="15">
        <v>29.6</v>
      </c>
      <c r="J120" s="15"/>
      <c r="K120" s="15"/>
      <c r="L120" s="17">
        <v>14.94</v>
      </c>
      <c r="M120" s="15"/>
      <c r="N120" s="15"/>
      <c r="O120" s="17">
        <v>6.47</v>
      </c>
      <c r="P120" s="15"/>
      <c r="R120">
        <v>678</v>
      </c>
      <c r="S120" s="14"/>
      <c r="T120">
        <v>0</v>
      </c>
      <c r="U120" s="17"/>
      <c r="V120" s="17">
        <v>29.61</v>
      </c>
      <c r="W120" s="15"/>
      <c r="X120" s="17"/>
      <c r="Y120" s="17">
        <v>11.45</v>
      </c>
      <c r="Z120" s="15"/>
      <c r="AA120" s="18"/>
      <c r="AB120" s="17">
        <v>8.51</v>
      </c>
      <c r="AC120" s="19"/>
      <c r="AD120" s="13"/>
      <c r="AE120" s="14" t="s">
        <v>343</v>
      </c>
    </row>
    <row r="121" spans="2:31" ht="15.75">
      <c r="B121" s="14" t="s">
        <v>344</v>
      </c>
      <c r="C121" s="14" t="s">
        <v>345</v>
      </c>
      <c r="D121" s="15"/>
      <c r="E121" s="20">
        <v>1712</v>
      </c>
      <c r="F121" s="14"/>
      <c r="G121">
        <v>1</v>
      </c>
      <c r="H121" s="15"/>
      <c r="I121" s="15">
        <v>44</v>
      </c>
      <c r="J121" s="15"/>
      <c r="K121" s="15"/>
      <c r="L121" s="17">
        <v>14.51</v>
      </c>
      <c r="M121" s="15"/>
      <c r="N121" s="15"/>
      <c r="O121" s="17">
        <v>9.84</v>
      </c>
      <c r="P121" s="15"/>
      <c r="R121" s="20">
        <v>1695</v>
      </c>
      <c r="S121" s="14"/>
      <c r="T121">
        <v>0</v>
      </c>
      <c r="U121" s="17"/>
      <c r="V121" s="17">
        <v>27.45</v>
      </c>
      <c r="W121" s="15"/>
      <c r="X121" s="17"/>
      <c r="Y121" s="17">
        <v>16.71</v>
      </c>
      <c r="Z121" s="15"/>
      <c r="AA121" s="18"/>
      <c r="AB121" s="17">
        <v>9.38</v>
      </c>
      <c r="AC121" s="19"/>
      <c r="AD121" s="13"/>
      <c r="AE121" s="14" t="s">
        <v>346</v>
      </c>
    </row>
    <row r="122" spans="2:31" ht="15.75">
      <c r="B122" s="14" t="s">
        <v>347</v>
      </c>
      <c r="C122" s="14" t="s">
        <v>348</v>
      </c>
      <c r="D122" s="15"/>
      <c r="E122" s="20">
        <v>2284</v>
      </c>
      <c r="F122" s="14"/>
      <c r="G122">
        <v>5</v>
      </c>
      <c r="H122" s="15"/>
      <c r="I122" s="15">
        <v>59.2</v>
      </c>
      <c r="J122" s="15"/>
      <c r="K122" s="15"/>
      <c r="L122" s="17">
        <v>17.91</v>
      </c>
      <c r="M122" s="15"/>
      <c r="N122" s="15"/>
      <c r="O122" s="17">
        <v>41.12</v>
      </c>
      <c r="P122" s="15"/>
      <c r="R122" s="20">
        <v>1904</v>
      </c>
      <c r="S122" s="14"/>
      <c r="T122">
        <v>4</v>
      </c>
      <c r="U122" s="17"/>
      <c r="V122" s="17">
        <v>37.1</v>
      </c>
      <c r="W122" s="15"/>
      <c r="X122" s="17"/>
      <c r="Y122" s="17">
        <v>31.5</v>
      </c>
      <c r="Z122" s="15"/>
      <c r="AA122" s="18"/>
      <c r="AB122" s="17">
        <v>22.38</v>
      </c>
      <c r="AC122" s="19"/>
      <c r="AD122" s="13"/>
      <c r="AE122" s="14" t="s">
        <v>349</v>
      </c>
    </row>
    <row r="123" spans="2:31" ht="15.75">
      <c r="B123" s="14" t="s">
        <v>350</v>
      </c>
      <c r="C123" s="14" t="s">
        <v>351</v>
      </c>
      <c r="D123" s="15"/>
      <c r="E123" s="20">
        <v>5919</v>
      </c>
      <c r="F123" s="14"/>
      <c r="G123">
        <v>1</v>
      </c>
      <c r="H123" s="15"/>
      <c r="I123" s="15">
        <v>47.5</v>
      </c>
      <c r="J123" s="15"/>
      <c r="K123" s="15"/>
      <c r="L123" s="17">
        <v>13.97</v>
      </c>
      <c r="M123" s="15"/>
      <c r="N123" s="15"/>
      <c r="O123" s="17">
        <v>19.25</v>
      </c>
      <c r="P123" s="15"/>
      <c r="R123" s="20">
        <v>4701</v>
      </c>
      <c r="S123" s="14"/>
      <c r="T123">
        <v>2</v>
      </c>
      <c r="U123" s="17"/>
      <c r="V123" s="17">
        <v>55.42</v>
      </c>
      <c r="W123" s="15"/>
      <c r="X123" s="17"/>
      <c r="Y123" s="17">
        <v>12.96</v>
      </c>
      <c r="Z123" s="15"/>
      <c r="AA123" s="18"/>
      <c r="AB123" s="17">
        <v>19.75</v>
      </c>
      <c r="AC123" s="19"/>
      <c r="AD123" s="13"/>
      <c r="AE123" s="14" t="s">
        <v>352</v>
      </c>
    </row>
    <row r="124" spans="2:31" ht="15.75">
      <c r="B124" s="14" t="s">
        <v>353</v>
      </c>
      <c r="C124" s="14" t="s">
        <v>354</v>
      </c>
      <c r="D124" s="15"/>
      <c r="E124">
        <v>609</v>
      </c>
      <c r="F124" s="14"/>
      <c r="G124">
        <v>0</v>
      </c>
      <c r="H124" s="15"/>
      <c r="I124" s="15">
        <v>33.5</v>
      </c>
      <c r="J124" s="15"/>
      <c r="K124" s="15"/>
      <c r="L124" s="17">
        <v>18.59</v>
      </c>
      <c r="M124" s="15"/>
      <c r="N124" s="15"/>
      <c r="O124" s="17">
        <v>10.97</v>
      </c>
      <c r="P124" s="15"/>
      <c r="R124">
        <v>366</v>
      </c>
      <c r="S124" s="14"/>
      <c r="T124">
        <v>0</v>
      </c>
      <c r="U124" s="17"/>
      <c r="V124" s="17">
        <v>47.1</v>
      </c>
      <c r="W124" s="15"/>
      <c r="X124" s="17"/>
      <c r="Y124" s="17">
        <v>21.51</v>
      </c>
      <c r="Z124" s="15"/>
      <c r="AA124" s="18"/>
      <c r="AB124" s="17">
        <v>18.33</v>
      </c>
      <c r="AC124" s="19"/>
      <c r="AD124" s="13"/>
      <c r="AE124" s="14" t="s">
        <v>355</v>
      </c>
    </row>
    <row r="125" spans="2:31" ht="15.75">
      <c r="B125" s="14" t="s">
        <v>356</v>
      </c>
      <c r="C125" s="14" t="s">
        <v>357</v>
      </c>
      <c r="D125" s="15"/>
      <c r="E125">
        <v>599</v>
      </c>
      <c r="F125" s="14"/>
      <c r="G125">
        <v>0</v>
      </c>
      <c r="H125" s="15"/>
      <c r="I125" s="15">
        <v>35.6</v>
      </c>
      <c r="J125" s="15"/>
      <c r="K125" s="15"/>
      <c r="L125" s="17">
        <v>28.35</v>
      </c>
      <c r="M125" s="15"/>
      <c r="N125" s="15"/>
      <c r="O125" s="17">
        <v>11.16</v>
      </c>
      <c r="P125" s="15"/>
      <c r="R125">
        <v>484</v>
      </c>
      <c r="S125" s="14"/>
      <c r="T125">
        <v>0</v>
      </c>
      <c r="U125" s="17"/>
      <c r="V125" s="17">
        <v>29.39</v>
      </c>
      <c r="W125" s="15"/>
      <c r="X125" s="17"/>
      <c r="Y125" s="17">
        <v>23.04</v>
      </c>
      <c r="Z125" s="15"/>
      <c r="AA125" s="18"/>
      <c r="AB125" s="17">
        <v>9.21</v>
      </c>
      <c r="AC125" s="19"/>
      <c r="AD125" s="13"/>
      <c r="AE125" s="14" t="s">
        <v>358</v>
      </c>
    </row>
    <row r="126" spans="2:31" ht="15.75">
      <c r="B126" s="14" t="s">
        <v>359</v>
      </c>
      <c r="C126" s="14" t="s">
        <v>360</v>
      </c>
      <c r="D126" s="15"/>
      <c r="E126">
        <v>505</v>
      </c>
      <c r="F126" s="14"/>
      <c r="G126">
        <v>0</v>
      </c>
      <c r="H126" s="15"/>
      <c r="I126" s="15">
        <v>26.1</v>
      </c>
      <c r="J126" s="15"/>
      <c r="K126" s="15"/>
      <c r="L126" s="17">
        <v>15.68</v>
      </c>
      <c r="M126" s="15"/>
      <c r="N126" s="15"/>
      <c r="O126" s="17">
        <v>6.17</v>
      </c>
      <c r="P126" s="15"/>
      <c r="R126">
        <v>367</v>
      </c>
      <c r="S126" s="14"/>
      <c r="T126">
        <v>1</v>
      </c>
      <c r="U126" s="17"/>
      <c r="V126" s="17">
        <v>45.16</v>
      </c>
      <c r="W126" s="15"/>
      <c r="X126" s="17"/>
      <c r="Y126" s="17">
        <v>9.22</v>
      </c>
      <c r="Z126" s="15"/>
      <c r="AA126" s="18"/>
      <c r="AB126" s="17">
        <v>7.37</v>
      </c>
      <c r="AC126" s="19"/>
      <c r="AD126" s="13"/>
      <c r="AE126" s="14" t="s">
        <v>361</v>
      </c>
    </row>
    <row r="127" spans="2:31" ht="15.75">
      <c r="B127" s="14" t="s">
        <v>362</v>
      </c>
      <c r="C127" s="14" t="s">
        <v>363</v>
      </c>
      <c r="D127" s="15"/>
      <c r="E127" s="20">
        <v>1883</v>
      </c>
      <c r="F127" s="14"/>
      <c r="G127">
        <v>0</v>
      </c>
      <c r="H127" s="15"/>
      <c r="I127" s="15">
        <v>40.6</v>
      </c>
      <c r="J127" s="15"/>
      <c r="K127" s="15"/>
      <c r="L127" s="17">
        <v>33.14</v>
      </c>
      <c r="M127" s="15"/>
      <c r="N127" s="15"/>
      <c r="O127" s="17">
        <v>11.71</v>
      </c>
      <c r="P127" s="15"/>
      <c r="R127" s="20">
        <v>1759</v>
      </c>
      <c r="S127" s="14"/>
      <c r="T127">
        <v>0</v>
      </c>
      <c r="U127" s="17"/>
      <c r="V127" s="17">
        <v>42.47</v>
      </c>
      <c r="W127" s="15"/>
      <c r="X127" s="17"/>
      <c r="Y127" s="17">
        <v>32.94</v>
      </c>
      <c r="Z127" s="15"/>
      <c r="AA127" s="18"/>
      <c r="AB127" s="17">
        <v>10.46</v>
      </c>
      <c r="AC127" s="19"/>
      <c r="AD127" s="13"/>
      <c r="AE127" s="14" t="s">
        <v>364</v>
      </c>
    </row>
    <row r="128" spans="2:31" ht="15.75">
      <c r="B128" s="14" t="s">
        <v>365</v>
      </c>
      <c r="C128" s="14" t="s">
        <v>366</v>
      </c>
      <c r="D128" s="15"/>
      <c r="E128" s="20">
        <v>18316</v>
      </c>
      <c r="F128" s="14"/>
      <c r="G128">
        <v>10</v>
      </c>
      <c r="H128" s="15"/>
      <c r="I128" s="15">
        <v>51.8</v>
      </c>
      <c r="J128" s="15"/>
      <c r="K128" s="15"/>
      <c r="L128" s="17">
        <v>17.1</v>
      </c>
      <c r="M128" s="15"/>
      <c r="N128" s="15"/>
      <c r="O128" s="17">
        <v>22.65</v>
      </c>
      <c r="P128" s="15"/>
      <c r="R128" s="20">
        <v>11229</v>
      </c>
      <c r="S128" s="14"/>
      <c r="T128">
        <v>1</v>
      </c>
      <c r="U128" s="17"/>
      <c r="V128" s="17">
        <v>51.37</v>
      </c>
      <c r="W128" s="15"/>
      <c r="X128" s="17"/>
      <c r="Y128" s="17">
        <v>17.52</v>
      </c>
      <c r="Z128" s="15"/>
      <c r="AA128" s="18"/>
      <c r="AB128" s="17">
        <v>18.54</v>
      </c>
      <c r="AC128" s="19"/>
      <c r="AD128" s="13"/>
      <c r="AE128" s="14" t="s">
        <v>367</v>
      </c>
    </row>
    <row r="129" spans="2:31" ht="15.75">
      <c r="B129" s="14" t="s">
        <v>368</v>
      </c>
      <c r="C129" s="14" t="s">
        <v>369</v>
      </c>
      <c r="D129" s="15"/>
      <c r="E129">
        <v>609</v>
      </c>
      <c r="F129" s="14"/>
      <c r="G129">
        <v>0</v>
      </c>
      <c r="H129" s="15"/>
      <c r="I129" s="15">
        <v>36.8</v>
      </c>
      <c r="J129" s="15"/>
      <c r="K129" s="15"/>
      <c r="L129" s="17">
        <v>20.12</v>
      </c>
      <c r="M129" s="15"/>
      <c r="N129" s="15"/>
      <c r="O129" s="17">
        <v>13.13</v>
      </c>
      <c r="P129" s="15"/>
      <c r="R129">
        <v>604</v>
      </c>
      <c r="S129" s="14"/>
      <c r="T129">
        <v>0</v>
      </c>
      <c r="U129" s="17"/>
      <c r="V129" s="17">
        <v>40.42</v>
      </c>
      <c r="W129" s="15"/>
      <c r="X129" s="17"/>
      <c r="Y129" s="17">
        <v>16.64</v>
      </c>
      <c r="Z129" s="15"/>
      <c r="AA129" s="18"/>
      <c r="AB129" s="17">
        <v>12.63</v>
      </c>
      <c r="AC129" s="19"/>
      <c r="AD129" s="13"/>
      <c r="AE129" s="14" t="s">
        <v>370</v>
      </c>
    </row>
    <row r="130" spans="2:31" ht="15.75">
      <c r="B130" s="14" t="s">
        <v>371</v>
      </c>
      <c r="C130" s="14" t="s">
        <v>372</v>
      </c>
      <c r="D130" s="15"/>
      <c r="E130" s="20">
        <v>3624</v>
      </c>
      <c r="F130" s="14"/>
      <c r="G130">
        <v>1</v>
      </c>
      <c r="H130" s="15"/>
      <c r="I130" s="15">
        <v>39.2</v>
      </c>
      <c r="J130" s="15"/>
      <c r="K130" s="15"/>
      <c r="L130" s="17">
        <v>20.41</v>
      </c>
      <c r="M130" s="15"/>
      <c r="N130" s="15"/>
      <c r="O130" s="17">
        <v>10.25</v>
      </c>
      <c r="P130" s="15"/>
      <c r="R130" s="20">
        <v>1973</v>
      </c>
      <c r="S130" s="14"/>
      <c r="T130">
        <v>0</v>
      </c>
      <c r="U130" s="17"/>
      <c r="V130" s="17">
        <v>39.59</v>
      </c>
      <c r="W130" s="15"/>
      <c r="X130" s="17"/>
      <c r="Y130" s="17">
        <v>24.42</v>
      </c>
      <c r="Z130" s="15"/>
      <c r="AA130" s="18"/>
      <c r="AB130" s="17">
        <v>11.12</v>
      </c>
      <c r="AC130" s="19"/>
      <c r="AD130" s="13"/>
      <c r="AE130" s="14" t="s">
        <v>373</v>
      </c>
    </row>
    <row r="131" spans="2:31" ht="15.75">
      <c r="B131" s="14" t="s">
        <v>374</v>
      </c>
      <c r="C131" s="14" t="s">
        <v>375</v>
      </c>
      <c r="D131" s="15"/>
      <c r="E131" s="20">
        <v>3164</v>
      </c>
      <c r="F131" s="14"/>
      <c r="G131">
        <v>0</v>
      </c>
      <c r="H131" s="15"/>
      <c r="I131" s="15">
        <v>47.5</v>
      </c>
      <c r="J131" s="15"/>
      <c r="K131" s="15"/>
      <c r="L131" s="17">
        <v>17.75</v>
      </c>
      <c r="M131" s="15"/>
      <c r="N131" s="15"/>
      <c r="O131" s="17">
        <v>17.26</v>
      </c>
      <c r="P131" s="15"/>
      <c r="R131" s="20">
        <v>2440</v>
      </c>
      <c r="S131" s="14"/>
      <c r="T131">
        <v>0</v>
      </c>
      <c r="U131" s="17"/>
      <c r="V131" s="17">
        <v>51.9</v>
      </c>
      <c r="W131" s="15"/>
      <c r="X131" s="17"/>
      <c r="Y131" s="17">
        <v>20.51</v>
      </c>
      <c r="Z131" s="15"/>
      <c r="AA131" s="18"/>
      <c r="AB131" s="17">
        <v>21.21</v>
      </c>
      <c r="AC131" s="19"/>
      <c r="AD131" s="13"/>
      <c r="AE131" s="14" t="s">
        <v>376</v>
      </c>
    </row>
    <row r="132" spans="2:31" ht="15.75">
      <c r="B132" s="14" t="s">
        <v>377</v>
      </c>
      <c r="C132" s="14" t="s">
        <v>378</v>
      </c>
      <c r="D132" s="15"/>
      <c r="E132" s="20">
        <v>11468</v>
      </c>
      <c r="F132" s="14"/>
      <c r="G132">
        <v>4</v>
      </c>
      <c r="H132" s="15"/>
      <c r="I132" s="15">
        <v>44</v>
      </c>
      <c r="J132" s="15"/>
      <c r="K132" s="15"/>
      <c r="L132" s="17">
        <v>22.46</v>
      </c>
      <c r="M132" s="15"/>
      <c r="N132" s="15"/>
      <c r="O132" s="17">
        <v>18.11</v>
      </c>
      <c r="P132" s="15"/>
      <c r="R132" s="20">
        <v>10992</v>
      </c>
      <c r="S132" s="14"/>
      <c r="T132">
        <v>5</v>
      </c>
      <c r="U132" s="17"/>
      <c r="V132" s="17">
        <v>38.63</v>
      </c>
      <c r="W132" s="15"/>
      <c r="X132" s="17"/>
      <c r="Y132" s="17">
        <v>20.19</v>
      </c>
      <c r="Z132" s="15"/>
      <c r="AA132" s="18"/>
      <c r="AB132" s="17">
        <v>12.76</v>
      </c>
      <c r="AC132" s="19"/>
      <c r="AD132" s="13"/>
      <c r="AE132" s="14" t="s">
        <v>379</v>
      </c>
    </row>
    <row r="133" spans="2:31" ht="15.75">
      <c r="B133" s="14" t="s">
        <v>380</v>
      </c>
      <c r="C133" s="14" t="s">
        <v>381</v>
      </c>
      <c r="D133" s="15"/>
      <c r="E133" s="20">
        <v>1038</v>
      </c>
      <c r="F133" s="14"/>
      <c r="G133">
        <v>0</v>
      </c>
      <c r="H133" s="15"/>
      <c r="I133" s="15">
        <v>44.8</v>
      </c>
      <c r="J133" s="15"/>
      <c r="K133" s="15"/>
      <c r="L133" s="17">
        <v>16.74</v>
      </c>
      <c r="M133" s="15"/>
      <c r="N133" s="15"/>
      <c r="O133" s="17">
        <v>16.37</v>
      </c>
      <c r="P133" s="15"/>
      <c r="R133" s="20">
        <v>1034</v>
      </c>
      <c r="S133" s="14"/>
      <c r="T133">
        <v>0</v>
      </c>
      <c r="U133" s="17"/>
      <c r="V133" s="17">
        <v>48.08</v>
      </c>
      <c r="W133" s="15"/>
      <c r="X133" s="17"/>
      <c r="Y133" s="17">
        <v>15.5</v>
      </c>
      <c r="Z133" s="15"/>
      <c r="AA133" s="18"/>
      <c r="AB133" s="17">
        <v>10.95</v>
      </c>
      <c r="AC133" s="19"/>
      <c r="AD133" s="13"/>
      <c r="AE133" s="14" t="s">
        <v>382</v>
      </c>
    </row>
    <row r="134" spans="2:31" ht="15.75">
      <c r="B134" s="14" t="s">
        <v>383</v>
      </c>
      <c r="C134" s="14" t="s">
        <v>384</v>
      </c>
      <c r="D134" s="15"/>
      <c r="E134" s="20">
        <v>9590</v>
      </c>
      <c r="F134" s="14"/>
      <c r="G134">
        <v>2</v>
      </c>
      <c r="H134" s="15"/>
      <c r="I134" s="15">
        <v>36.7</v>
      </c>
      <c r="J134" s="15"/>
      <c r="K134" s="15"/>
      <c r="L134" s="17">
        <v>27.79</v>
      </c>
      <c r="M134" s="15"/>
      <c r="N134" s="15"/>
      <c r="O134" s="17">
        <v>10.88</v>
      </c>
      <c r="P134" s="15"/>
      <c r="R134" s="20">
        <v>7865</v>
      </c>
      <c r="S134" s="14"/>
      <c r="T134">
        <v>5</v>
      </c>
      <c r="U134" s="17"/>
      <c r="V134" s="17">
        <v>31.92</v>
      </c>
      <c r="W134" s="15"/>
      <c r="X134" s="17"/>
      <c r="Y134" s="17">
        <v>24.31</v>
      </c>
      <c r="Z134" s="15"/>
      <c r="AA134" s="18"/>
      <c r="AB134" s="17">
        <v>9.45</v>
      </c>
      <c r="AC134" s="19"/>
      <c r="AD134" s="13"/>
      <c r="AE134" s="14" t="s">
        <v>385</v>
      </c>
    </row>
    <row r="135" spans="2:31" ht="15.75">
      <c r="B135" s="14" t="s">
        <v>386</v>
      </c>
      <c r="C135" s="14" t="s">
        <v>387</v>
      </c>
      <c r="D135" s="15"/>
      <c r="E135">
        <v>816</v>
      </c>
      <c r="F135" s="14"/>
      <c r="G135">
        <v>0</v>
      </c>
      <c r="H135" s="15"/>
      <c r="I135" s="15">
        <v>39.5</v>
      </c>
      <c r="J135" s="15"/>
      <c r="K135" s="15"/>
      <c r="L135" s="17">
        <v>11.3</v>
      </c>
      <c r="M135" s="15"/>
      <c r="N135" s="15"/>
      <c r="O135" s="17">
        <v>14.58</v>
      </c>
      <c r="P135" s="15"/>
      <c r="R135">
        <v>728</v>
      </c>
      <c r="S135" s="14"/>
      <c r="T135">
        <v>1</v>
      </c>
      <c r="U135" s="17"/>
      <c r="V135" s="17">
        <v>35.27</v>
      </c>
      <c r="W135" s="15"/>
      <c r="X135" s="17"/>
      <c r="Y135" s="17">
        <v>13.79</v>
      </c>
      <c r="Z135" s="15"/>
      <c r="AA135" s="18"/>
      <c r="AB135" s="17">
        <v>11.53</v>
      </c>
      <c r="AC135" s="19"/>
      <c r="AD135" s="13"/>
      <c r="AE135" s="14" t="s">
        <v>388</v>
      </c>
    </row>
    <row r="136" spans="2:31" ht="15.75">
      <c r="B136" s="14" t="s">
        <v>389</v>
      </c>
      <c r="C136" s="14" t="s">
        <v>390</v>
      </c>
      <c r="D136" s="15"/>
      <c r="E136" s="20">
        <v>4925</v>
      </c>
      <c r="F136" s="14"/>
      <c r="G136">
        <v>3</v>
      </c>
      <c r="H136" s="15"/>
      <c r="I136" s="15">
        <v>46.9</v>
      </c>
      <c r="J136" s="15"/>
      <c r="K136" s="15"/>
      <c r="L136" s="17">
        <v>16.98</v>
      </c>
      <c r="M136" s="15"/>
      <c r="N136" s="15"/>
      <c r="O136" s="17">
        <v>20.99</v>
      </c>
      <c r="P136" s="15"/>
      <c r="R136" s="20">
        <v>4347</v>
      </c>
      <c r="S136" s="14"/>
      <c r="T136">
        <v>1</v>
      </c>
      <c r="U136" s="17"/>
      <c r="V136" s="17">
        <v>45.26</v>
      </c>
      <c r="W136" s="15"/>
      <c r="X136" s="17"/>
      <c r="Y136" s="17">
        <v>16.01</v>
      </c>
      <c r="Z136" s="15"/>
      <c r="AA136" s="18"/>
      <c r="AB136" s="17">
        <v>18.69</v>
      </c>
      <c r="AC136" s="19"/>
      <c r="AD136" s="13"/>
      <c r="AE136" s="14" t="s">
        <v>391</v>
      </c>
    </row>
    <row r="137" spans="2:31" ht="15.75">
      <c r="B137" s="14" t="s">
        <v>392</v>
      </c>
      <c r="C137" s="14" t="s">
        <v>393</v>
      </c>
      <c r="D137" s="15"/>
      <c r="E137" s="20">
        <v>6042</v>
      </c>
      <c r="F137" s="14"/>
      <c r="G137">
        <v>1</v>
      </c>
      <c r="H137" s="15"/>
      <c r="I137" s="15">
        <v>41.7</v>
      </c>
      <c r="J137" s="15"/>
      <c r="K137" s="15"/>
      <c r="L137" s="17">
        <v>16.29</v>
      </c>
      <c r="M137" s="15"/>
      <c r="N137" s="15"/>
      <c r="O137" s="17">
        <v>10.85</v>
      </c>
      <c r="P137" s="15"/>
      <c r="R137" s="20">
        <v>3948</v>
      </c>
      <c r="S137" s="14"/>
      <c r="T137">
        <v>2</v>
      </c>
      <c r="U137" s="17"/>
      <c r="V137" s="17">
        <v>47.21</v>
      </c>
      <c r="W137" s="15"/>
      <c r="X137" s="17"/>
      <c r="Y137" s="17">
        <v>17.11</v>
      </c>
      <c r="Z137" s="15"/>
      <c r="AA137" s="18"/>
      <c r="AB137" s="17">
        <v>16.58</v>
      </c>
      <c r="AC137" s="19"/>
      <c r="AD137" s="13"/>
      <c r="AE137" s="14" t="s">
        <v>394</v>
      </c>
    </row>
    <row r="138" spans="2:31" ht="15.75">
      <c r="B138" s="14" t="s">
        <v>395</v>
      </c>
      <c r="C138" s="14" t="s">
        <v>396</v>
      </c>
      <c r="D138" s="15"/>
      <c r="E138" s="20">
        <v>8719</v>
      </c>
      <c r="F138" s="14"/>
      <c r="G138">
        <v>1</v>
      </c>
      <c r="H138" s="15"/>
      <c r="I138" s="15">
        <v>45</v>
      </c>
      <c r="J138" s="15"/>
      <c r="K138" s="15"/>
      <c r="L138" s="17">
        <v>16.33</v>
      </c>
      <c r="M138" s="15"/>
      <c r="N138" s="15"/>
      <c r="O138" s="17">
        <v>17.53</v>
      </c>
      <c r="P138" s="15"/>
      <c r="R138" s="20">
        <v>7367</v>
      </c>
      <c r="S138" s="14"/>
      <c r="T138">
        <v>11</v>
      </c>
      <c r="U138" s="17"/>
      <c r="V138" s="17">
        <v>52.35</v>
      </c>
      <c r="W138" s="15"/>
      <c r="X138" s="17"/>
      <c r="Y138" s="17">
        <v>15.37</v>
      </c>
      <c r="Z138" s="15"/>
      <c r="AA138" s="18"/>
      <c r="AB138" s="17">
        <v>18.14</v>
      </c>
      <c r="AC138" s="19"/>
      <c r="AD138" s="13"/>
      <c r="AE138" s="14" t="s">
        <v>397</v>
      </c>
    </row>
    <row r="139" spans="2:31" ht="15.75">
      <c r="B139" s="14" t="s">
        <v>398</v>
      </c>
      <c r="C139" s="14" t="s">
        <v>399</v>
      </c>
      <c r="D139" s="15"/>
      <c r="E139" s="20">
        <v>1076</v>
      </c>
      <c r="F139" s="14"/>
      <c r="G139">
        <v>0</v>
      </c>
      <c r="H139" s="15"/>
      <c r="I139" s="15">
        <v>24.2</v>
      </c>
      <c r="J139" s="15"/>
      <c r="K139" s="15"/>
      <c r="L139" s="17">
        <v>11.4</v>
      </c>
      <c r="M139" s="15"/>
      <c r="N139" s="15"/>
      <c r="O139" s="17">
        <v>5.53</v>
      </c>
      <c r="P139" s="15"/>
      <c r="R139">
        <v>478</v>
      </c>
      <c r="S139" s="14"/>
      <c r="T139">
        <v>0</v>
      </c>
      <c r="U139" s="17"/>
      <c r="V139" s="17">
        <v>34.57</v>
      </c>
      <c r="W139" s="15"/>
      <c r="X139" s="17"/>
      <c r="Y139" s="17">
        <v>10.24</v>
      </c>
      <c r="Z139" s="15"/>
      <c r="AA139" s="18"/>
      <c r="AB139" s="17">
        <v>8.52</v>
      </c>
      <c r="AC139" s="19"/>
      <c r="AD139" s="13"/>
      <c r="AE139" s="14" t="s">
        <v>400</v>
      </c>
    </row>
    <row r="140" spans="2:31" ht="15.75">
      <c r="B140" s="14" t="s">
        <v>401</v>
      </c>
      <c r="C140" s="14" t="s">
        <v>402</v>
      </c>
      <c r="D140" s="15"/>
      <c r="E140" s="20">
        <v>3225</v>
      </c>
      <c r="F140" s="14"/>
      <c r="G140">
        <v>0</v>
      </c>
      <c r="H140" s="15"/>
      <c r="I140" s="15">
        <v>43.4</v>
      </c>
      <c r="J140" s="15"/>
      <c r="K140" s="15"/>
      <c r="L140" s="17">
        <v>11.86</v>
      </c>
      <c r="M140" s="15"/>
      <c r="N140" s="15"/>
      <c r="O140" s="17">
        <v>11.92</v>
      </c>
      <c r="P140" s="15"/>
      <c r="R140" s="20">
        <v>3145</v>
      </c>
      <c r="S140" s="14"/>
      <c r="T140">
        <v>0</v>
      </c>
      <c r="U140" s="17"/>
      <c r="V140" s="17">
        <v>37.12</v>
      </c>
      <c r="W140" s="15"/>
      <c r="X140" s="17"/>
      <c r="Y140" s="17">
        <v>11.77</v>
      </c>
      <c r="Z140" s="15"/>
      <c r="AA140" s="18"/>
      <c r="AB140" s="17">
        <v>10.93</v>
      </c>
      <c r="AC140" s="19"/>
      <c r="AD140" s="13"/>
      <c r="AE140" s="14" t="s">
        <v>403</v>
      </c>
    </row>
    <row r="141" spans="2:31" ht="15.75">
      <c r="B141" s="14" t="s">
        <v>404</v>
      </c>
      <c r="C141" s="14" t="s">
        <v>405</v>
      </c>
      <c r="D141" s="15"/>
      <c r="E141" s="20">
        <v>8255</v>
      </c>
      <c r="F141" s="14"/>
      <c r="G141">
        <v>0</v>
      </c>
      <c r="H141" s="15"/>
      <c r="I141" s="15">
        <v>42.9</v>
      </c>
      <c r="J141" s="15"/>
      <c r="K141" s="15"/>
      <c r="L141" s="17">
        <v>58.23</v>
      </c>
      <c r="M141" s="15"/>
      <c r="N141" s="15"/>
      <c r="O141" s="17">
        <v>14.76</v>
      </c>
      <c r="P141" s="15"/>
      <c r="R141" s="20">
        <v>2450</v>
      </c>
      <c r="S141" s="14"/>
      <c r="T141">
        <v>1</v>
      </c>
      <c r="U141" s="17"/>
      <c r="V141" s="17">
        <v>44.11</v>
      </c>
      <c r="W141" s="15"/>
      <c r="X141" s="17"/>
      <c r="Y141" s="17">
        <v>58.06</v>
      </c>
      <c r="Z141" s="15"/>
      <c r="AA141" s="18"/>
      <c r="AB141" s="17">
        <v>12.25</v>
      </c>
      <c r="AC141" s="19"/>
      <c r="AD141" s="13"/>
      <c r="AE141" s="14" t="s">
        <v>406</v>
      </c>
    </row>
    <row r="142" spans="2:31" ht="15.75">
      <c r="B142" s="14" t="s">
        <v>407</v>
      </c>
      <c r="C142" s="14" t="s">
        <v>408</v>
      </c>
      <c r="D142" s="15"/>
      <c r="E142" s="20">
        <v>1791</v>
      </c>
      <c r="F142" s="14"/>
      <c r="G142">
        <v>0</v>
      </c>
      <c r="H142" s="15"/>
      <c r="I142" s="15">
        <v>19.6</v>
      </c>
      <c r="J142" s="15"/>
      <c r="K142" s="15"/>
      <c r="L142" s="17">
        <v>32.46</v>
      </c>
      <c r="M142" s="15"/>
      <c r="N142" s="15"/>
      <c r="O142" s="17">
        <v>5.14</v>
      </c>
      <c r="P142" s="15"/>
      <c r="R142">
        <v>415</v>
      </c>
      <c r="S142" s="14"/>
      <c r="T142">
        <v>1</v>
      </c>
      <c r="U142" s="17"/>
      <c r="V142" s="17">
        <v>52.15</v>
      </c>
      <c r="W142" s="15"/>
      <c r="X142" s="17"/>
      <c r="Y142" s="17">
        <v>21.94</v>
      </c>
      <c r="Z142" s="15"/>
      <c r="AA142" s="18"/>
      <c r="AB142" s="17">
        <v>5.3</v>
      </c>
      <c r="AC142" s="19"/>
      <c r="AD142" s="13"/>
      <c r="AE142" s="14" t="s">
        <v>409</v>
      </c>
    </row>
    <row r="143" spans="2:31" ht="15.75">
      <c r="B143" s="14" t="s">
        <v>410</v>
      </c>
      <c r="C143" s="14" t="s">
        <v>411</v>
      </c>
      <c r="D143" s="15"/>
      <c r="E143" s="20">
        <v>35950</v>
      </c>
      <c r="F143" s="14"/>
      <c r="G143">
        <v>40</v>
      </c>
      <c r="H143" s="15"/>
      <c r="I143" s="15">
        <v>47.6</v>
      </c>
      <c r="J143" s="15"/>
      <c r="K143" s="15"/>
      <c r="L143" s="17">
        <v>32.72</v>
      </c>
      <c r="M143" s="15"/>
      <c r="N143" s="15"/>
      <c r="O143" s="17">
        <v>25.83</v>
      </c>
      <c r="P143" s="15"/>
      <c r="R143" s="20">
        <v>25787</v>
      </c>
      <c r="S143" s="14"/>
      <c r="T143">
        <v>52</v>
      </c>
      <c r="U143" s="17"/>
      <c r="V143" s="17">
        <v>47.1</v>
      </c>
      <c r="W143" s="15"/>
      <c r="X143" s="17"/>
      <c r="Y143" s="17">
        <v>37.42</v>
      </c>
      <c r="Z143" s="15"/>
      <c r="AA143" s="18"/>
      <c r="AB143" s="17">
        <v>24.48</v>
      </c>
      <c r="AC143" s="19"/>
      <c r="AD143" s="13"/>
      <c r="AE143" s="14" t="s">
        <v>412</v>
      </c>
    </row>
    <row r="144" spans="2:31" ht="15.75">
      <c r="B144" s="14" t="s">
        <v>413</v>
      </c>
      <c r="C144" s="14" t="s">
        <v>414</v>
      </c>
      <c r="D144" s="15"/>
      <c r="E144" s="20">
        <v>1516</v>
      </c>
      <c r="F144" s="14"/>
      <c r="G144">
        <v>0</v>
      </c>
      <c r="H144" s="15"/>
      <c r="I144" s="15">
        <v>23</v>
      </c>
      <c r="J144" s="15"/>
      <c r="K144" s="15"/>
      <c r="L144" s="17">
        <v>18.56</v>
      </c>
      <c r="M144" s="15"/>
      <c r="N144" s="15"/>
      <c r="O144" s="17">
        <v>5.75</v>
      </c>
      <c r="P144" s="15"/>
      <c r="R144" s="20">
        <v>1370</v>
      </c>
      <c r="S144" s="14"/>
      <c r="T144">
        <v>0</v>
      </c>
      <c r="U144" s="17"/>
      <c r="V144" s="17">
        <v>24.92</v>
      </c>
      <c r="W144" s="15"/>
      <c r="X144" s="17"/>
      <c r="Y144" s="17">
        <v>23.41</v>
      </c>
      <c r="Z144" s="15"/>
      <c r="AA144" s="18"/>
      <c r="AB144" s="17">
        <v>8.25</v>
      </c>
      <c r="AC144" s="19"/>
      <c r="AD144" s="13"/>
      <c r="AE144" s="14" t="s">
        <v>415</v>
      </c>
    </row>
    <row r="145" spans="2:31" ht="15.75">
      <c r="B145" s="14" t="s">
        <v>416</v>
      </c>
      <c r="C145" s="14" t="s">
        <v>417</v>
      </c>
      <c r="D145" s="15"/>
      <c r="E145" s="20">
        <v>3452</v>
      </c>
      <c r="F145" s="14"/>
      <c r="G145">
        <v>1</v>
      </c>
      <c r="H145" s="15"/>
      <c r="I145" s="15">
        <v>43.7</v>
      </c>
      <c r="J145" s="15"/>
      <c r="K145" s="15"/>
      <c r="L145" s="17">
        <v>24.4</v>
      </c>
      <c r="M145" s="15"/>
      <c r="N145" s="15"/>
      <c r="O145" s="17">
        <v>20.01</v>
      </c>
      <c r="P145" s="15"/>
      <c r="R145" s="20">
        <v>2459</v>
      </c>
      <c r="S145" s="14"/>
      <c r="T145">
        <v>0</v>
      </c>
      <c r="U145" s="17"/>
      <c r="V145" s="17">
        <v>43.37</v>
      </c>
      <c r="W145" s="15"/>
      <c r="X145" s="17"/>
      <c r="Y145" s="17">
        <v>36.73</v>
      </c>
      <c r="Z145" s="15"/>
      <c r="AA145" s="18"/>
      <c r="AB145" s="17">
        <v>17.3</v>
      </c>
      <c r="AC145" s="19"/>
      <c r="AD145" s="13"/>
      <c r="AE145" s="14" t="s">
        <v>418</v>
      </c>
    </row>
    <row r="146" spans="2:31" ht="15.75">
      <c r="B146" s="14" t="s">
        <v>419</v>
      </c>
      <c r="C146" s="14" t="s">
        <v>420</v>
      </c>
      <c r="D146" s="15"/>
      <c r="E146" s="20">
        <v>25455</v>
      </c>
      <c r="F146" s="14"/>
      <c r="G146">
        <v>7</v>
      </c>
      <c r="H146" s="15"/>
      <c r="I146" s="15">
        <v>46.3</v>
      </c>
      <c r="J146" s="15"/>
      <c r="K146" s="15"/>
      <c r="L146" s="17">
        <v>18.38</v>
      </c>
      <c r="M146" s="15"/>
      <c r="N146" s="15"/>
      <c r="O146" s="17">
        <v>19.49</v>
      </c>
      <c r="P146" s="15"/>
      <c r="R146" s="20">
        <v>13325</v>
      </c>
      <c r="S146" s="14"/>
      <c r="T146">
        <v>6</v>
      </c>
      <c r="U146" s="17"/>
      <c r="V146" s="17">
        <v>50.82</v>
      </c>
      <c r="W146" s="15"/>
      <c r="X146" s="17"/>
      <c r="Y146" s="17">
        <v>21.05</v>
      </c>
      <c r="Z146" s="15"/>
      <c r="AA146" s="18"/>
      <c r="AB146" s="17">
        <v>22.04</v>
      </c>
      <c r="AC146" s="19"/>
      <c r="AD146" s="13"/>
      <c r="AE146" s="14" t="s">
        <v>421</v>
      </c>
    </row>
    <row r="147" spans="2:31" ht="15.75">
      <c r="B147" s="14" t="s">
        <v>422</v>
      </c>
      <c r="C147" s="14" t="s">
        <v>423</v>
      </c>
      <c r="D147" s="15"/>
      <c r="E147" s="20">
        <v>1134</v>
      </c>
      <c r="F147" s="14"/>
      <c r="G147">
        <v>0</v>
      </c>
      <c r="H147" s="15"/>
      <c r="I147" s="15">
        <v>42.2</v>
      </c>
      <c r="J147" s="15"/>
      <c r="K147" s="15"/>
      <c r="L147" s="17">
        <v>20.02</v>
      </c>
      <c r="M147" s="15"/>
      <c r="N147" s="15"/>
      <c r="O147" s="17">
        <v>13.63</v>
      </c>
      <c r="P147" s="15"/>
      <c r="R147" s="20">
        <v>1162</v>
      </c>
      <c r="S147" s="14"/>
      <c r="T147">
        <v>0</v>
      </c>
      <c r="U147" s="17"/>
      <c r="V147" s="17">
        <v>44.78</v>
      </c>
      <c r="W147" s="15"/>
      <c r="X147" s="17"/>
      <c r="Y147" s="17">
        <v>23.42</v>
      </c>
      <c r="Z147" s="15"/>
      <c r="AA147" s="18"/>
      <c r="AB147" s="17">
        <v>14.52</v>
      </c>
      <c r="AC147" s="19"/>
      <c r="AD147" s="13"/>
      <c r="AE147" s="14" t="s">
        <v>424</v>
      </c>
    </row>
    <row r="148" spans="2:31" ht="15.75">
      <c r="B148" s="14" t="s">
        <v>425</v>
      </c>
      <c r="C148" s="14" t="s">
        <v>426</v>
      </c>
      <c r="D148" s="15"/>
      <c r="E148" s="20">
        <v>2036</v>
      </c>
      <c r="F148" s="14"/>
      <c r="G148">
        <v>1</v>
      </c>
      <c r="H148" s="15"/>
      <c r="I148" s="15">
        <v>50.6</v>
      </c>
      <c r="J148" s="15"/>
      <c r="K148" s="15"/>
      <c r="L148" s="17">
        <v>23.24</v>
      </c>
      <c r="M148" s="15"/>
      <c r="N148" s="15"/>
      <c r="O148" s="17">
        <v>25.33</v>
      </c>
      <c r="P148" s="15"/>
      <c r="R148" s="20">
        <v>1591</v>
      </c>
      <c r="S148" s="14"/>
      <c r="T148">
        <v>1</v>
      </c>
      <c r="U148" s="17"/>
      <c r="V148" s="17">
        <v>45.73</v>
      </c>
      <c r="W148" s="15"/>
      <c r="X148" s="17"/>
      <c r="Y148" s="17">
        <v>13.02</v>
      </c>
      <c r="Z148" s="15"/>
      <c r="AA148" s="18"/>
      <c r="AB148" s="17">
        <v>15.72</v>
      </c>
      <c r="AC148" s="19"/>
      <c r="AD148" s="13"/>
      <c r="AE148" s="14" t="s">
        <v>427</v>
      </c>
    </row>
    <row r="149" spans="2:31" ht="15.75">
      <c r="B149" s="14" t="s">
        <v>428</v>
      </c>
      <c r="C149" s="14" t="s">
        <v>429</v>
      </c>
      <c r="D149" s="15"/>
      <c r="E149" s="20">
        <v>3994</v>
      </c>
      <c r="F149" s="14"/>
      <c r="G149">
        <v>3</v>
      </c>
      <c r="H149" s="15"/>
      <c r="I149" s="15">
        <v>37.5</v>
      </c>
      <c r="J149" s="15"/>
      <c r="K149" s="15"/>
      <c r="L149" s="17">
        <v>19.59</v>
      </c>
      <c r="M149" s="15"/>
      <c r="N149" s="15"/>
      <c r="O149" s="17">
        <v>12.19</v>
      </c>
      <c r="P149" s="15"/>
      <c r="R149" s="20">
        <v>1413</v>
      </c>
      <c r="S149" s="14"/>
      <c r="T149">
        <v>3</v>
      </c>
      <c r="U149" s="17"/>
      <c r="V149" s="17">
        <v>43.11</v>
      </c>
      <c r="W149" s="15"/>
      <c r="X149" s="17"/>
      <c r="Y149" s="17">
        <v>21.48</v>
      </c>
      <c r="Z149" s="15"/>
      <c r="AA149" s="18"/>
      <c r="AB149" s="17">
        <v>12.66</v>
      </c>
      <c r="AC149" s="19"/>
      <c r="AD149" s="13"/>
      <c r="AE149" s="14" t="s">
        <v>430</v>
      </c>
    </row>
    <row r="150" spans="2:31" ht="15.75">
      <c r="B150" s="14" t="s">
        <v>431</v>
      </c>
      <c r="C150" s="14" t="s">
        <v>432</v>
      </c>
      <c r="D150" s="15"/>
      <c r="E150">
        <v>745</v>
      </c>
      <c r="F150" s="14"/>
      <c r="G150">
        <v>0</v>
      </c>
      <c r="H150" s="15"/>
      <c r="I150" s="15">
        <v>30.3</v>
      </c>
      <c r="J150" s="15"/>
      <c r="K150" s="15"/>
      <c r="L150" s="17">
        <v>20.51</v>
      </c>
      <c r="M150" s="15"/>
      <c r="N150" s="15"/>
      <c r="O150" s="17">
        <v>8.58</v>
      </c>
      <c r="P150" s="15"/>
      <c r="R150">
        <v>647</v>
      </c>
      <c r="S150" s="14"/>
      <c r="T150">
        <v>0</v>
      </c>
      <c r="U150" s="17"/>
      <c r="V150" s="17">
        <v>31.22</v>
      </c>
      <c r="W150" s="15"/>
      <c r="X150" s="17"/>
      <c r="Y150" s="17">
        <v>17.76</v>
      </c>
      <c r="Z150" s="15"/>
      <c r="AA150" s="18"/>
      <c r="AB150" s="17">
        <v>9.62</v>
      </c>
      <c r="AC150" s="19"/>
      <c r="AD150" s="13"/>
      <c r="AE150" s="14" t="s">
        <v>433</v>
      </c>
    </row>
    <row r="151" spans="2:31" ht="15.75">
      <c r="B151" s="14" t="s">
        <v>434</v>
      </c>
      <c r="C151" s="14" t="s">
        <v>435</v>
      </c>
      <c r="D151" s="15"/>
      <c r="E151" s="20">
        <v>8901</v>
      </c>
      <c r="F151" s="14"/>
      <c r="G151">
        <v>7</v>
      </c>
      <c r="H151" s="15"/>
      <c r="I151" s="15">
        <v>50.8</v>
      </c>
      <c r="J151" s="15"/>
      <c r="K151" s="15"/>
      <c r="L151" s="17">
        <v>14.37</v>
      </c>
      <c r="M151" s="15"/>
      <c r="N151" s="15"/>
      <c r="O151" s="17">
        <v>19.73</v>
      </c>
      <c r="P151" s="15"/>
      <c r="R151" s="20">
        <v>10876</v>
      </c>
      <c r="S151" s="14"/>
      <c r="T151">
        <v>10</v>
      </c>
      <c r="U151" s="17"/>
      <c r="V151" s="17">
        <v>40.76</v>
      </c>
      <c r="W151" s="15"/>
      <c r="X151" s="17"/>
      <c r="Y151" s="17">
        <v>18.45</v>
      </c>
      <c r="Z151" s="15"/>
      <c r="AA151" s="18"/>
      <c r="AB151" s="17">
        <v>16.64</v>
      </c>
      <c r="AC151" s="19"/>
      <c r="AD151" s="13"/>
      <c r="AE151" s="14" t="s">
        <v>436</v>
      </c>
    </row>
    <row r="152" spans="2:31" ht="15.75">
      <c r="B152" s="14" t="s">
        <v>437</v>
      </c>
      <c r="C152" s="14" t="s">
        <v>438</v>
      </c>
      <c r="D152" s="15"/>
      <c r="E152">
        <v>705</v>
      </c>
      <c r="F152" s="14"/>
      <c r="G152">
        <v>0</v>
      </c>
      <c r="H152" s="15"/>
      <c r="I152" s="15">
        <v>29</v>
      </c>
      <c r="J152" s="15"/>
      <c r="K152" s="15"/>
      <c r="L152" s="17">
        <v>19.58</v>
      </c>
      <c r="M152" s="15"/>
      <c r="N152" s="15"/>
      <c r="O152" s="17">
        <v>6.92</v>
      </c>
      <c r="P152" s="15"/>
      <c r="R152">
        <v>660</v>
      </c>
      <c r="S152" s="14"/>
      <c r="T152">
        <v>0</v>
      </c>
      <c r="U152" s="17"/>
      <c r="V152" s="17">
        <v>19.12</v>
      </c>
      <c r="W152" s="15"/>
      <c r="X152" s="17"/>
      <c r="Y152" s="17">
        <v>21.57</v>
      </c>
      <c r="Z152" s="15"/>
      <c r="AA152" s="18"/>
      <c r="AB152" s="17">
        <v>4.97</v>
      </c>
      <c r="AC152" s="19"/>
      <c r="AD152" s="13"/>
      <c r="AE152" s="14" t="s">
        <v>439</v>
      </c>
    </row>
    <row r="153" spans="2:31" ht="15.75">
      <c r="B153" s="14" t="s">
        <v>440</v>
      </c>
      <c r="C153" s="14" t="s">
        <v>441</v>
      </c>
      <c r="D153" s="15"/>
      <c r="E153">
        <v>380</v>
      </c>
      <c r="F153" s="14"/>
      <c r="G153">
        <v>0</v>
      </c>
      <c r="H153" s="15"/>
      <c r="I153" s="15">
        <v>34.3</v>
      </c>
      <c r="J153" s="15"/>
      <c r="K153" s="15"/>
      <c r="L153" s="17">
        <v>6.21</v>
      </c>
      <c r="M153" s="15"/>
      <c r="N153" s="15"/>
      <c r="O153" s="17">
        <v>8.52</v>
      </c>
      <c r="P153" s="15"/>
      <c r="R153">
        <v>454</v>
      </c>
      <c r="S153" s="14"/>
      <c r="T153">
        <v>0</v>
      </c>
      <c r="U153" s="17"/>
      <c r="V153" s="17">
        <v>32.45</v>
      </c>
      <c r="W153" s="15"/>
      <c r="X153" s="17"/>
      <c r="Y153" s="17">
        <v>8.36</v>
      </c>
      <c r="Z153" s="15"/>
      <c r="AA153" s="18"/>
      <c r="AB153" s="17">
        <v>9.59</v>
      </c>
      <c r="AC153" s="19"/>
      <c r="AD153" s="13"/>
      <c r="AE153" s="14" t="s">
        <v>442</v>
      </c>
    </row>
    <row r="154" spans="2:31" ht="15.75">
      <c r="B154" s="14" t="s">
        <v>443</v>
      </c>
      <c r="C154" s="14" t="s">
        <v>444</v>
      </c>
      <c r="D154" s="15"/>
      <c r="E154" s="20">
        <v>1737</v>
      </c>
      <c r="F154" s="14"/>
      <c r="G154">
        <v>0</v>
      </c>
      <c r="H154" s="15"/>
      <c r="I154" s="15">
        <v>53.2</v>
      </c>
      <c r="J154" s="15"/>
      <c r="K154" s="15"/>
      <c r="L154" s="17">
        <v>20.47</v>
      </c>
      <c r="M154" s="15"/>
      <c r="N154" s="15"/>
      <c r="O154" s="17">
        <v>19.09</v>
      </c>
      <c r="P154" s="15"/>
      <c r="R154" s="20">
        <v>1333</v>
      </c>
      <c r="S154" s="14"/>
      <c r="T154">
        <v>0</v>
      </c>
      <c r="U154" s="17"/>
      <c r="V154" s="17">
        <v>50.44</v>
      </c>
      <c r="W154" s="15"/>
      <c r="X154" s="17"/>
      <c r="Y154" s="17">
        <v>19.91</v>
      </c>
      <c r="Z154" s="15"/>
      <c r="AA154" s="18"/>
      <c r="AB154" s="17">
        <v>19.19</v>
      </c>
      <c r="AC154" s="19"/>
      <c r="AD154" s="13"/>
      <c r="AE154" s="14" t="s">
        <v>445</v>
      </c>
    </row>
    <row r="155" spans="2:31" ht="15.75">
      <c r="B155" s="14" t="s">
        <v>446</v>
      </c>
      <c r="C155" s="14" t="s">
        <v>447</v>
      </c>
      <c r="D155" s="15"/>
      <c r="E155" s="20">
        <v>2687</v>
      </c>
      <c r="F155" s="14"/>
      <c r="G155">
        <v>1</v>
      </c>
      <c r="H155" s="15"/>
      <c r="I155" s="15">
        <v>39.6</v>
      </c>
      <c r="J155" s="15"/>
      <c r="K155" s="15"/>
      <c r="L155" s="17">
        <v>66.82</v>
      </c>
      <c r="M155" s="15"/>
      <c r="N155" s="15"/>
      <c r="O155" s="17">
        <v>10.02</v>
      </c>
      <c r="P155" s="15"/>
      <c r="R155" s="20">
        <v>1692</v>
      </c>
      <c r="S155" s="14"/>
      <c r="T155">
        <v>8</v>
      </c>
      <c r="U155" s="17"/>
      <c r="V155" s="17">
        <v>38.3</v>
      </c>
      <c r="W155" s="15"/>
      <c r="X155" s="17"/>
      <c r="Y155" s="17">
        <v>60.35</v>
      </c>
      <c r="Z155" s="15"/>
      <c r="AA155" s="18"/>
      <c r="AB155" s="17">
        <v>8.52</v>
      </c>
      <c r="AC155" s="19"/>
      <c r="AD155" s="13"/>
      <c r="AE155" s="14" t="s">
        <v>446</v>
      </c>
    </row>
    <row r="156" spans="2:31" ht="15.75">
      <c r="B156" s="14" t="s">
        <v>448</v>
      </c>
      <c r="C156" s="14" t="s">
        <v>449</v>
      </c>
      <c r="D156" s="15"/>
      <c r="E156" s="20">
        <v>2267</v>
      </c>
      <c r="F156" s="14"/>
      <c r="G156">
        <v>0</v>
      </c>
      <c r="H156" s="15"/>
      <c r="I156" s="15">
        <v>32.1</v>
      </c>
      <c r="J156" s="15"/>
      <c r="K156" s="15"/>
      <c r="L156" s="17">
        <v>21.06</v>
      </c>
      <c r="M156" s="15"/>
      <c r="N156" s="15"/>
      <c r="O156" s="17">
        <v>9.95</v>
      </c>
      <c r="P156" s="15"/>
      <c r="R156" s="20">
        <v>2323</v>
      </c>
      <c r="S156" s="14"/>
      <c r="T156">
        <v>0</v>
      </c>
      <c r="U156" s="17"/>
      <c r="V156" s="17">
        <v>27.88</v>
      </c>
      <c r="W156" s="15"/>
      <c r="X156" s="17"/>
      <c r="Y156" s="17">
        <v>26.87</v>
      </c>
      <c r="Z156" s="15"/>
      <c r="AA156" s="18"/>
      <c r="AB156" s="17">
        <v>8.98</v>
      </c>
      <c r="AC156" s="19"/>
      <c r="AD156" s="13"/>
      <c r="AE156" s="14" t="s">
        <v>450</v>
      </c>
    </row>
    <row r="157" spans="2:31" ht="15.75">
      <c r="B157" s="14" t="s">
        <v>451</v>
      </c>
      <c r="C157" s="14" t="s">
        <v>452</v>
      </c>
      <c r="D157" s="15"/>
      <c r="E157">
        <v>409</v>
      </c>
      <c r="F157" s="14"/>
      <c r="G157">
        <v>0</v>
      </c>
      <c r="H157" s="15"/>
      <c r="I157" s="15">
        <v>18.7</v>
      </c>
      <c r="J157" s="15"/>
      <c r="K157" s="15"/>
      <c r="L157" s="17">
        <v>13.43</v>
      </c>
      <c r="M157" s="15"/>
      <c r="N157" s="15"/>
      <c r="O157" s="17">
        <v>3.42</v>
      </c>
      <c r="P157" s="15"/>
      <c r="R157">
        <v>583</v>
      </c>
      <c r="S157" s="14"/>
      <c r="T157">
        <v>0</v>
      </c>
      <c r="U157" s="17"/>
      <c r="V157" s="17">
        <v>29.04</v>
      </c>
      <c r="W157" s="15"/>
      <c r="X157" s="17"/>
      <c r="Y157" s="17">
        <v>14.67</v>
      </c>
      <c r="Z157" s="15"/>
      <c r="AA157" s="18"/>
      <c r="AB157" s="17">
        <v>6.17</v>
      </c>
      <c r="AC157" s="19"/>
      <c r="AD157" s="13"/>
      <c r="AE157" s="14" t="s">
        <v>453</v>
      </c>
    </row>
    <row r="158" spans="2:31" ht="15.75">
      <c r="B158" s="14" t="s">
        <v>454</v>
      </c>
      <c r="C158" s="14" t="s">
        <v>455</v>
      </c>
      <c r="D158" s="15"/>
      <c r="E158">
        <v>513</v>
      </c>
      <c r="F158" s="14"/>
      <c r="G158">
        <v>0</v>
      </c>
      <c r="H158" s="15"/>
      <c r="I158" s="15">
        <v>28.6</v>
      </c>
      <c r="J158" s="15"/>
      <c r="K158" s="15"/>
      <c r="L158" s="17">
        <v>9.84</v>
      </c>
      <c r="M158" s="15"/>
      <c r="N158" s="15"/>
      <c r="O158" s="17">
        <v>7.09</v>
      </c>
      <c r="P158" s="15"/>
      <c r="R158">
        <v>413</v>
      </c>
      <c r="S158" s="14"/>
      <c r="T158">
        <v>0</v>
      </c>
      <c r="U158" s="17"/>
      <c r="V158" s="17">
        <v>32.26</v>
      </c>
      <c r="W158" s="15"/>
      <c r="X158" s="17"/>
      <c r="Y158" s="17">
        <v>20.69</v>
      </c>
      <c r="Z158" s="15"/>
      <c r="AA158" s="18"/>
      <c r="AB158" s="17">
        <v>7.96</v>
      </c>
      <c r="AC158" s="19"/>
      <c r="AD158" s="13"/>
      <c r="AE158" s="14" t="s">
        <v>456</v>
      </c>
    </row>
    <row r="159" spans="2:31" ht="15.75">
      <c r="B159" s="14" t="s">
        <v>457</v>
      </c>
      <c r="C159" s="14" t="s">
        <v>458</v>
      </c>
      <c r="D159" s="15"/>
      <c r="E159" s="20">
        <v>1300</v>
      </c>
      <c r="F159" s="14"/>
      <c r="G159">
        <v>1</v>
      </c>
      <c r="H159" s="15"/>
      <c r="I159" s="15">
        <v>41.3</v>
      </c>
      <c r="J159" s="15"/>
      <c r="K159" s="15"/>
      <c r="L159" s="17">
        <v>15.78</v>
      </c>
      <c r="M159" s="15"/>
      <c r="N159" s="15"/>
      <c r="O159" s="17">
        <v>16.08</v>
      </c>
      <c r="P159" s="15"/>
      <c r="R159">
        <v>871</v>
      </c>
      <c r="S159" s="14"/>
      <c r="T159">
        <v>4</v>
      </c>
      <c r="U159" s="17"/>
      <c r="V159" s="17">
        <v>35.79</v>
      </c>
      <c r="W159" s="15"/>
      <c r="X159" s="17"/>
      <c r="Y159" s="17">
        <v>9.83</v>
      </c>
      <c r="Z159" s="15"/>
      <c r="AA159" s="18"/>
      <c r="AB159" s="17">
        <v>11.14</v>
      </c>
      <c r="AC159" s="19"/>
      <c r="AD159" s="13"/>
      <c r="AE159" s="14" t="s">
        <v>459</v>
      </c>
    </row>
    <row r="160" spans="2:31" ht="15.75">
      <c r="B160" s="14" t="s">
        <v>460</v>
      </c>
      <c r="C160" s="14" t="s">
        <v>461</v>
      </c>
      <c r="D160" s="15"/>
      <c r="E160" s="20">
        <v>5507</v>
      </c>
      <c r="F160" s="14"/>
      <c r="G160">
        <v>1</v>
      </c>
      <c r="H160" s="15"/>
      <c r="I160" s="15">
        <v>39.2</v>
      </c>
      <c r="J160" s="15"/>
      <c r="K160" s="15"/>
      <c r="L160" s="17">
        <v>19.32</v>
      </c>
      <c r="M160" s="15"/>
      <c r="N160" s="15"/>
      <c r="O160" s="17">
        <v>15.28</v>
      </c>
      <c r="P160" s="15"/>
      <c r="R160" s="20">
        <v>3847</v>
      </c>
      <c r="S160" s="14"/>
      <c r="T160">
        <v>0</v>
      </c>
      <c r="U160" s="17"/>
      <c r="V160" s="17">
        <v>42.23</v>
      </c>
      <c r="W160" s="15"/>
      <c r="X160" s="17"/>
      <c r="Y160" s="17">
        <v>22.17</v>
      </c>
      <c r="Z160" s="15"/>
      <c r="AA160" s="18"/>
      <c r="AB160" s="17">
        <v>16.2</v>
      </c>
      <c r="AC160" s="19"/>
      <c r="AD160" s="13"/>
      <c r="AE160" s="14" t="s">
        <v>462</v>
      </c>
    </row>
    <row r="161" spans="2:31" ht="15.75">
      <c r="B161" s="14" t="s">
        <v>463</v>
      </c>
      <c r="C161" s="14" t="s">
        <v>464</v>
      </c>
      <c r="D161" s="15"/>
      <c r="E161">
        <v>379</v>
      </c>
      <c r="F161" s="14"/>
      <c r="G161">
        <v>0</v>
      </c>
      <c r="H161" s="15"/>
      <c r="I161" s="15">
        <v>44.4</v>
      </c>
      <c r="J161" s="15"/>
      <c r="K161" s="15"/>
      <c r="L161" s="17">
        <v>12.5</v>
      </c>
      <c r="M161" s="15"/>
      <c r="N161" s="15"/>
      <c r="O161" s="17">
        <v>18.66</v>
      </c>
      <c r="P161" s="15"/>
      <c r="R161">
        <v>892</v>
      </c>
      <c r="S161" s="14"/>
      <c r="T161">
        <v>0</v>
      </c>
      <c r="U161" s="17"/>
      <c r="V161" s="17">
        <v>43.94</v>
      </c>
      <c r="W161" s="15"/>
      <c r="X161" s="17"/>
      <c r="Y161" s="17">
        <v>8.26</v>
      </c>
      <c r="Z161" s="15"/>
      <c r="AA161" s="18"/>
      <c r="AB161" s="17">
        <v>15.49</v>
      </c>
      <c r="AC161" s="19"/>
      <c r="AD161" s="13"/>
      <c r="AE161" s="14" t="s">
        <v>465</v>
      </c>
    </row>
    <row r="162" spans="2:31" ht="15.75">
      <c r="B162" s="14" t="s">
        <v>466</v>
      </c>
      <c r="C162" s="14" t="s">
        <v>467</v>
      </c>
      <c r="D162" s="15"/>
      <c r="E162" s="20">
        <v>20835</v>
      </c>
      <c r="F162" s="14"/>
      <c r="G162">
        <v>11</v>
      </c>
      <c r="H162" s="15"/>
      <c r="I162" s="15">
        <v>48.9</v>
      </c>
      <c r="J162" s="15"/>
      <c r="K162" s="15"/>
      <c r="L162" s="17">
        <v>18.51</v>
      </c>
      <c r="M162" s="15"/>
      <c r="N162" s="15"/>
      <c r="O162" s="17">
        <v>21.2</v>
      </c>
      <c r="P162" s="15"/>
      <c r="R162" s="20">
        <v>16376</v>
      </c>
      <c r="S162" s="14"/>
      <c r="T162">
        <v>13</v>
      </c>
      <c r="U162" s="17"/>
      <c r="V162" s="17">
        <v>48.51</v>
      </c>
      <c r="W162" s="15"/>
      <c r="X162" s="17"/>
      <c r="Y162" s="17">
        <v>17.69</v>
      </c>
      <c r="Z162" s="15"/>
      <c r="AA162" s="18"/>
      <c r="AB162" s="17">
        <v>18.06</v>
      </c>
      <c r="AC162" s="19"/>
      <c r="AD162" s="13"/>
      <c r="AE162" s="14" t="s">
        <v>468</v>
      </c>
    </row>
    <row r="163" spans="2:31" ht="15.75">
      <c r="B163" s="14" t="s">
        <v>469</v>
      </c>
      <c r="C163" s="14" t="s">
        <v>470</v>
      </c>
      <c r="D163" s="15"/>
      <c r="E163" s="20">
        <v>2135</v>
      </c>
      <c r="F163" s="14"/>
      <c r="G163">
        <v>0</v>
      </c>
      <c r="H163" s="15"/>
      <c r="I163" s="15">
        <v>41.7</v>
      </c>
      <c r="J163" s="15"/>
      <c r="K163" s="15"/>
      <c r="L163" s="17">
        <v>11.46</v>
      </c>
      <c r="M163" s="15"/>
      <c r="N163" s="15"/>
      <c r="O163" s="17">
        <v>13.72</v>
      </c>
      <c r="P163" s="15"/>
      <c r="R163" s="20">
        <v>1350</v>
      </c>
      <c r="S163" s="14"/>
      <c r="T163">
        <v>1</v>
      </c>
      <c r="U163" s="17"/>
      <c r="V163" s="17">
        <v>46.98</v>
      </c>
      <c r="W163" s="15"/>
      <c r="X163" s="17"/>
      <c r="Y163" s="17">
        <v>12.63</v>
      </c>
      <c r="Z163" s="15"/>
      <c r="AA163" s="18"/>
      <c r="AB163" s="17">
        <v>13.87</v>
      </c>
      <c r="AC163" s="19"/>
      <c r="AD163" s="13"/>
      <c r="AE163" s="14" t="s">
        <v>471</v>
      </c>
    </row>
    <row r="164" spans="2:31" ht="15.75">
      <c r="B164" s="14" t="s">
        <v>472</v>
      </c>
      <c r="C164" s="14" t="s">
        <v>473</v>
      </c>
      <c r="D164" s="15"/>
      <c r="E164" s="20">
        <v>1005</v>
      </c>
      <c r="F164" s="14"/>
      <c r="G164">
        <v>0</v>
      </c>
      <c r="H164" s="15"/>
      <c r="I164" s="15">
        <v>27.2</v>
      </c>
      <c r="J164" s="15"/>
      <c r="K164" s="15"/>
      <c r="L164" s="17">
        <v>21</v>
      </c>
      <c r="M164" s="15"/>
      <c r="N164" s="15"/>
      <c r="O164" s="17">
        <v>6.78</v>
      </c>
      <c r="P164" s="15"/>
      <c r="R164">
        <v>630</v>
      </c>
      <c r="S164" s="14"/>
      <c r="T164">
        <v>1</v>
      </c>
      <c r="U164" s="17"/>
      <c r="V164" s="17">
        <v>29.8</v>
      </c>
      <c r="W164" s="15"/>
      <c r="X164" s="17"/>
      <c r="Y164" s="17">
        <v>22.7</v>
      </c>
      <c r="Z164" s="15"/>
      <c r="AA164" s="18"/>
      <c r="AB164" s="17">
        <v>4.59</v>
      </c>
      <c r="AC164" s="19"/>
      <c r="AD164" s="13"/>
      <c r="AE164" s="14" t="s">
        <v>474</v>
      </c>
    </row>
    <row r="165" spans="2:31" ht="15.75">
      <c r="B165" s="14" t="s">
        <v>475</v>
      </c>
      <c r="C165" s="14" t="s">
        <v>476</v>
      </c>
      <c r="D165" s="15"/>
      <c r="E165" s="20">
        <v>6118</v>
      </c>
      <c r="F165" s="14"/>
      <c r="G165">
        <v>1</v>
      </c>
      <c r="H165" s="15"/>
      <c r="I165" s="15">
        <v>38.2</v>
      </c>
      <c r="J165" s="15"/>
      <c r="K165" s="15"/>
      <c r="L165" s="17">
        <v>17.29</v>
      </c>
      <c r="M165" s="15"/>
      <c r="N165" s="15"/>
      <c r="O165" s="17">
        <v>14.84</v>
      </c>
      <c r="P165" s="15"/>
      <c r="R165" s="20">
        <v>4529</v>
      </c>
      <c r="S165" s="14"/>
      <c r="T165">
        <v>4</v>
      </c>
      <c r="U165" s="17"/>
      <c r="V165" s="17">
        <v>44.75</v>
      </c>
      <c r="W165" s="15"/>
      <c r="X165" s="17"/>
      <c r="Y165" s="17">
        <v>23.07</v>
      </c>
      <c r="Z165" s="15"/>
      <c r="AA165" s="18"/>
      <c r="AB165" s="17">
        <v>20.71</v>
      </c>
      <c r="AC165" s="19"/>
      <c r="AD165" s="13"/>
      <c r="AE165" s="14" t="s">
        <v>477</v>
      </c>
    </row>
    <row r="166" spans="2:31" ht="15.75">
      <c r="B166" s="14" t="s">
        <v>478</v>
      </c>
      <c r="C166" s="14" t="s">
        <v>479</v>
      </c>
      <c r="D166" s="15"/>
      <c r="E166" s="20">
        <v>1211</v>
      </c>
      <c r="F166" s="14"/>
      <c r="G166">
        <v>0</v>
      </c>
      <c r="H166" s="15"/>
      <c r="I166" s="17">
        <v>47.86</v>
      </c>
      <c r="J166" s="15"/>
      <c r="K166" s="15"/>
      <c r="L166" s="17">
        <v>26.92</v>
      </c>
      <c r="M166" s="15"/>
      <c r="N166" s="15"/>
      <c r="O166" s="17">
        <v>18.39</v>
      </c>
      <c r="P166" s="15"/>
      <c r="R166">
        <v>977</v>
      </c>
      <c r="S166" s="14"/>
      <c r="T166">
        <v>0</v>
      </c>
      <c r="U166" s="17"/>
      <c r="V166" s="17">
        <v>50.36</v>
      </c>
      <c r="W166" s="15"/>
      <c r="X166" s="17"/>
      <c r="Y166" s="17">
        <v>24.62</v>
      </c>
      <c r="Z166" s="15"/>
      <c r="AA166" s="18"/>
      <c r="AB166" s="17">
        <v>20.25</v>
      </c>
      <c r="AC166" s="19"/>
      <c r="AD166" s="13"/>
      <c r="AE166" s="14" t="s">
        <v>480</v>
      </c>
    </row>
    <row r="167" spans="2:31" ht="15.75">
      <c r="B167" s="14" t="s">
        <v>481</v>
      </c>
      <c r="C167" s="14" t="s">
        <v>482</v>
      </c>
      <c r="D167" s="15"/>
      <c r="E167" s="20">
        <v>1143</v>
      </c>
      <c r="F167" s="14"/>
      <c r="G167">
        <v>0</v>
      </c>
      <c r="H167" s="15"/>
      <c r="I167" s="17">
        <v>43.95</v>
      </c>
      <c r="J167" s="15"/>
      <c r="K167" s="15"/>
      <c r="L167" s="17">
        <v>16.64</v>
      </c>
      <c r="M167" s="15"/>
      <c r="N167" s="15"/>
      <c r="O167" s="17">
        <v>14.53</v>
      </c>
      <c r="P167" s="15"/>
      <c r="R167" s="20">
        <v>1060</v>
      </c>
      <c r="S167" s="14"/>
      <c r="T167">
        <v>0</v>
      </c>
      <c r="U167" s="17"/>
      <c r="V167" s="17">
        <v>45.45</v>
      </c>
      <c r="W167" s="15"/>
      <c r="X167" s="17"/>
      <c r="Y167" s="17">
        <v>16.77</v>
      </c>
      <c r="Z167" s="15"/>
      <c r="AA167" s="18"/>
      <c r="AB167" s="17">
        <v>14.76</v>
      </c>
      <c r="AC167" s="19"/>
      <c r="AD167" s="13"/>
      <c r="AE167" s="14" t="s">
        <v>483</v>
      </c>
    </row>
    <row r="168" spans="2:31" ht="15.75">
      <c r="B168" s="14" t="s">
        <v>484</v>
      </c>
      <c r="C168" s="14" t="s">
        <v>485</v>
      </c>
      <c r="D168" s="15"/>
      <c r="E168" s="20">
        <v>2396</v>
      </c>
      <c r="F168" s="14"/>
      <c r="G168">
        <v>1</v>
      </c>
      <c r="H168" s="15"/>
      <c r="I168" s="17">
        <v>51.22</v>
      </c>
      <c r="J168" s="15"/>
      <c r="K168" s="15"/>
      <c r="L168" s="17">
        <v>8.77</v>
      </c>
      <c r="M168" s="15"/>
      <c r="N168" s="15"/>
      <c r="O168" s="17">
        <v>27.11</v>
      </c>
      <c r="P168" s="15"/>
      <c r="R168" s="20">
        <v>1124</v>
      </c>
      <c r="S168" s="14"/>
      <c r="T168">
        <v>1</v>
      </c>
      <c r="U168" s="17"/>
      <c r="V168" s="17">
        <v>52.56</v>
      </c>
      <c r="W168" s="15"/>
      <c r="X168" s="17"/>
      <c r="Y168" s="17">
        <v>20.71</v>
      </c>
      <c r="Z168" s="15"/>
      <c r="AA168" s="18"/>
      <c r="AB168" s="17">
        <v>26.59</v>
      </c>
      <c r="AC168" s="19"/>
      <c r="AD168" s="13"/>
      <c r="AE168" s="14" t="s">
        <v>486</v>
      </c>
    </row>
    <row r="169" spans="2:31" ht="15.75">
      <c r="B169" s="14" t="s">
        <v>487</v>
      </c>
      <c r="C169" s="14" t="s">
        <v>488</v>
      </c>
      <c r="D169" s="15"/>
      <c r="E169" s="20">
        <v>1942</v>
      </c>
      <c r="F169" s="14"/>
      <c r="G169">
        <v>1</v>
      </c>
      <c r="H169" s="15"/>
      <c r="I169" s="17">
        <v>20.7</v>
      </c>
      <c r="J169" s="15"/>
      <c r="K169" s="15"/>
      <c r="L169" s="17">
        <v>22.82</v>
      </c>
      <c r="M169" s="15"/>
      <c r="N169" s="15"/>
      <c r="O169" s="17">
        <v>4.96</v>
      </c>
      <c r="P169" s="15"/>
      <c r="R169" s="20">
        <v>1418</v>
      </c>
      <c r="S169" s="14"/>
      <c r="T169">
        <v>1</v>
      </c>
      <c r="U169" s="17"/>
      <c r="V169" s="17">
        <v>18.46</v>
      </c>
      <c r="W169" s="15"/>
      <c r="X169" s="17"/>
      <c r="Y169" s="17">
        <v>20.09</v>
      </c>
      <c r="Z169" s="15"/>
      <c r="AA169" s="18"/>
      <c r="AB169" s="17">
        <v>4.79</v>
      </c>
      <c r="AC169" s="19"/>
      <c r="AD169" s="13"/>
      <c r="AE169" s="14" t="s">
        <v>489</v>
      </c>
    </row>
    <row r="170" spans="2:31" ht="15.75">
      <c r="B170" s="14" t="s">
        <v>490</v>
      </c>
      <c r="C170" s="14" t="s">
        <v>491</v>
      </c>
      <c r="D170" s="15"/>
      <c r="E170" s="20">
        <v>1601</v>
      </c>
      <c r="F170" s="14"/>
      <c r="G170">
        <v>0</v>
      </c>
      <c r="H170" s="15"/>
      <c r="I170" s="17">
        <v>25.34</v>
      </c>
      <c r="J170" s="15"/>
      <c r="K170" s="15"/>
      <c r="L170" s="17">
        <v>21.56</v>
      </c>
      <c r="M170" s="15"/>
      <c r="N170" s="15"/>
      <c r="O170" s="17">
        <v>7.45</v>
      </c>
      <c r="P170" s="15"/>
      <c r="R170">
        <v>540</v>
      </c>
      <c r="S170" s="14"/>
      <c r="T170">
        <v>1</v>
      </c>
      <c r="U170" s="17"/>
      <c r="V170" s="17">
        <v>39.85</v>
      </c>
      <c r="W170" s="15"/>
      <c r="X170" s="17"/>
      <c r="Y170" s="17">
        <v>29.06</v>
      </c>
      <c r="Z170" s="15"/>
      <c r="AA170" s="18"/>
      <c r="AB170" s="17">
        <v>9.75</v>
      </c>
      <c r="AC170" s="19"/>
      <c r="AD170" s="13"/>
      <c r="AE170" s="14" t="s">
        <v>492</v>
      </c>
    </row>
    <row r="171" spans="2:31" ht="15.75">
      <c r="B171" s="14" t="s">
        <v>493</v>
      </c>
      <c r="C171" s="14" t="s">
        <v>494</v>
      </c>
      <c r="D171" s="15"/>
      <c r="E171" s="20">
        <v>2712</v>
      </c>
      <c r="F171" s="14"/>
      <c r="G171">
        <v>0</v>
      </c>
      <c r="H171" s="15"/>
      <c r="I171" s="17">
        <v>43.59</v>
      </c>
      <c r="J171" s="15"/>
      <c r="K171" s="15"/>
      <c r="L171" s="17">
        <v>10.79</v>
      </c>
      <c r="M171" s="15"/>
      <c r="N171" s="15"/>
      <c r="O171" s="17">
        <v>14.87</v>
      </c>
      <c r="P171" s="15"/>
      <c r="R171" s="20">
        <v>3361</v>
      </c>
      <c r="S171" s="14"/>
      <c r="T171">
        <v>1</v>
      </c>
      <c r="U171" s="17"/>
      <c r="V171" s="17">
        <v>36.93</v>
      </c>
      <c r="W171" s="15"/>
      <c r="X171" s="17"/>
      <c r="Y171" s="17">
        <v>24.67</v>
      </c>
      <c r="Z171" s="15"/>
      <c r="AA171" s="18"/>
      <c r="AB171" s="17">
        <v>17.63</v>
      </c>
      <c r="AC171" s="19"/>
      <c r="AD171" s="13"/>
      <c r="AE171" s="14" t="s">
        <v>495</v>
      </c>
    </row>
    <row r="172" spans="2:31" ht="15.75">
      <c r="B172" s="14" t="s">
        <v>496</v>
      </c>
      <c r="C172" s="14" t="s">
        <v>497</v>
      </c>
      <c r="D172" s="15"/>
      <c r="E172" s="20">
        <v>3698</v>
      </c>
      <c r="F172" s="14"/>
      <c r="G172">
        <v>0</v>
      </c>
      <c r="H172" s="15"/>
      <c r="I172" s="17">
        <v>40.36</v>
      </c>
      <c r="J172" s="15"/>
      <c r="K172" s="15"/>
      <c r="L172" s="17">
        <v>8.29</v>
      </c>
      <c r="M172" s="15"/>
      <c r="N172" s="15"/>
      <c r="O172" s="17">
        <v>10.41</v>
      </c>
      <c r="P172" s="15"/>
      <c r="R172" s="20">
        <v>3230</v>
      </c>
      <c r="S172" s="14"/>
      <c r="T172">
        <v>0</v>
      </c>
      <c r="U172" s="17"/>
      <c r="V172" s="17">
        <v>42.48</v>
      </c>
      <c r="W172" s="15"/>
      <c r="X172" s="17"/>
      <c r="Y172" s="17">
        <v>7.89</v>
      </c>
      <c r="Z172" s="15"/>
      <c r="AA172" s="18"/>
      <c r="AB172" s="17">
        <v>12.9</v>
      </c>
      <c r="AC172" s="19"/>
      <c r="AD172" s="13"/>
      <c r="AE172" s="14" t="s">
        <v>498</v>
      </c>
    </row>
    <row r="173" spans="2:31" ht="15.75">
      <c r="B173" s="14" t="s">
        <v>499</v>
      </c>
      <c r="C173" s="14" t="s">
        <v>500</v>
      </c>
      <c r="D173" s="15"/>
      <c r="E173" s="20">
        <v>6794</v>
      </c>
      <c r="F173" s="14"/>
      <c r="G173">
        <v>3</v>
      </c>
      <c r="H173" s="15"/>
      <c r="I173" s="17">
        <v>48.17</v>
      </c>
      <c r="J173" s="15"/>
      <c r="K173" s="15"/>
      <c r="L173" s="17">
        <v>17.1</v>
      </c>
      <c r="M173" s="15"/>
      <c r="N173" s="15"/>
      <c r="O173" s="17">
        <v>15.92</v>
      </c>
      <c r="P173" s="15"/>
      <c r="R173" s="20">
        <v>4260</v>
      </c>
      <c r="S173" s="14"/>
      <c r="T173">
        <v>0</v>
      </c>
      <c r="U173" s="17"/>
      <c r="V173" s="17">
        <v>46.08</v>
      </c>
      <c r="W173" s="15"/>
      <c r="X173" s="17"/>
      <c r="Y173" s="17">
        <v>16.76</v>
      </c>
      <c r="Z173" s="15"/>
      <c r="AA173" s="18"/>
      <c r="AB173" s="17">
        <v>14.88</v>
      </c>
      <c r="AC173" s="19"/>
      <c r="AD173" s="13"/>
      <c r="AE173" s="14" t="s">
        <v>501</v>
      </c>
    </row>
    <row r="174" spans="2:31" ht="15.75">
      <c r="B174" s="14" t="s">
        <v>502</v>
      </c>
      <c r="C174" s="14" t="s">
        <v>503</v>
      </c>
      <c r="D174" s="15"/>
      <c r="E174">
        <v>495</v>
      </c>
      <c r="F174" s="14"/>
      <c r="G174">
        <v>0</v>
      </c>
      <c r="H174" s="15"/>
      <c r="I174" s="17">
        <v>18.29</v>
      </c>
      <c r="J174" s="15"/>
      <c r="K174" s="15"/>
      <c r="L174" s="17">
        <v>43.59</v>
      </c>
      <c r="M174" s="15"/>
      <c r="N174" s="15"/>
      <c r="O174" s="17">
        <v>6.21</v>
      </c>
      <c r="P174" s="15"/>
      <c r="R174">
        <v>273</v>
      </c>
      <c r="S174" s="14"/>
      <c r="T174">
        <v>0</v>
      </c>
      <c r="U174" s="17"/>
      <c r="V174" s="17">
        <v>16.53</v>
      </c>
      <c r="W174" s="15"/>
      <c r="X174" s="17"/>
      <c r="Y174" s="17">
        <v>58.33</v>
      </c>
      <c r="Z174" s="15"/>
      <c r="AA174" s="18"/>
      <c r="AB174" s="17">
        <v>6.34</v>
      </c>
      <c r="AC174" s="19"/>
      <c r="AD174" s="13"/>
      <c r="AE174" s="14" t="s">
        <v>504</v>
      </c>
    </row>
    <row r="175" spans="2:31" ht="15.75">
      <c r="B175" s="14" t="s">
        <v>505</v>
      </c>
      <c r="C175" s="14" t="s">
        <v>506</v>
      </c>
      <c r="D175" s="15"/>
      <c r="E175">
        <v>949</v>
      </c>
      <c r="F175" s="14"/>
      <c r="G175">
        <v>1</v>
      </c>
      <c r="H175" s="15"/>
      <c r="I175" s="17">
        <v>38.07</v>
      </c>
      <c r="J175" s="15"/>
      <c r="K175" s="15"/>
      <c r="L175" s="17">
        <v>68.19</v>
      </c>
      <c r="M175" s="15"/>
      <c r="N175" s="15"/>
      <c r="O175" s="17">
        <v>19.5</v>
      </c>
      <c r="P175" s="15"/>
      <c r="R175">
        <v>840</v>
      </c>
      <c r="S175" s="14"/>
      <c r="T175">
        <v>1</v>
      </c>
      <c r="U175" s="17"/>
      <c r="V175" s="17">
        <v>29.01</v>
      </c>
      <c r="W175" s="15"/>
      <c r="X175" s="17"/>
      <c r="Y175" s="17">
        <v>57.44</v>
      </c>
      <c r="Z175" s="15"/>
      <c r="AA175" s="18"/>
      <c r="AB175" s="17">
        <v>6.17</v>
      </c>
      <c r="AC175" s="19"/>
      <c r="AD175" s="13"/>
      <c r="AE175" s="14" t="s">
        <v>507</v>
      </c>
    </row>
    <row r="176" spans="2:31" ht="15.75">
      <c r="B176" s="14" t="s">
        <v>508</v>
      </c>
      <c r="C176" s="14" t="s">
        <v>509</v>
      </c>
      <c r="D176" s="15"/>
      <c r="E176" s="20">
        <v>18807</v>
      </c>
      <c r="F176" s="14"/>
      <c r="G176">
        <v>16</v>
      </c>
      <c r="H176" s="15"/>
      <c r="I176" s="17">
        <v>52.59</v>
      </c>
      <c r="J176" s="15"/>
      <c r="K176" s="15"/>
      <c r="L176" s="17">
        <v>15.52</v>
      </c>
      <c r="M176" s="15"/>
      <c r="N176" s="15"/>
      <c r="O176" s="17">
        <v>14.87</v>
      </c>
      <c r="P176" s="15"/>
      <c r="R176" s="20">
        <v>15443</v>
      </c>
      <c r="S176" s="14"/>
      <c r="T176">
        <v>15</v>
      </c>
      <c r="U176" s="17"/>
      <c r="V176" s="17">
        <v>52.32</v>
      </c>
      <c r="W176" s="15"/>
      <c r="X176" s="17"/>
      <c r="Y176" s="17">
        <v>19.72</v>
      </c>
      <c r="Z176" s="15"/>
      <c r="AA176" s="18"/>
      <c r="AB176" s="17">
        <v>15.21</v>
      </c>
      <c r="AC176" s="19"/>
      <c r="AD176" s="13"/>
      <c r="AE176" s="14" t="s">
        <v>510</v>
      </c>
    </row>
    <row r="177" spans="2:31" ht="15.75">
      <c r="B177" s="14" t="s">
        <v>511</v>
      </c>
      <c r="C177" s="14" t="s">
        <v>512</v>
      </c>
      <c r="D177" s="15"/>
      <c r="E177" s="20">
        <v>1383</v>
      </c>
      <c r="F177" s="14"/>
      <c r="G177">
        <v>0</v>
      </c>
      <c r="H177" s="15"/>
      <c r="I177" s="17">
        <v>45.99</v>
      </c>
      <c r="J177" s="15"/>
      <c r="K177" s="15"/>
      <c r="L177" s="17">
        <v>28.39</v>
      </c>
      <c r="M177" s="15"/>
      <c r="N177" s="15"/>
      <c r="O177" s="17">
        <v>13.37</v>
      </c>
      <c r="P177" s="15"/>
      <c r="R177">
        <v>886</v>
      </c>
      <c r="S177" s="14"/>
      <c r="T177">
        <v>3</v>
      </c>
      <c r="U177" s="17"/>
      <c r="V177" s="17">
        <v>61.91</v>
      </c>
      <c r="W177" s="15"/>
      <c r="X177" s="17"/>
      <c r="Y177" s="17">
        <v>16.2</v>
      </c>
      <c r="Z177" s="15"/>
      <c r="AA177" s="18"/>
      <c r="AB177" s="17">
        <v>19.87</v>
      </c>
      <c r="AC177" s="19"/>
      <c r="AD177" s="13"/>
      <c r="AE177" s="14" t="s">
        <v>513</v>
      </c>
    </row>
    <row r="178" spans="2:31" ht="15.75">
      <c r="B178" s="14" t="s">
        <v>514</v>
      </c>
      <c r="C178" s="14" t="s">
        <v>515</v>
      </c>
      <c r="D178" s="15"/>
      <c r="E178" s="20">
        <v>6177</v>
      </c>
      <c r="F178" s="14"/>
      <c r="G178">
        <v>0</v>
      </c>
      <c r="H178" s="15"/>
      <c r="I178" s="17">
        <v>33.52</v>
      </c>
      <c r="J178" s="15"/>
      <c r="K178" s="15"/>
      <c r="L178" s="17">
        <v>12.39</v>
      </c>
      <c r="M178" s="15"/>
      <c r="N178" s="15"/>
      <c r="O178" s="17">
        <v>11.97</v>
      </c>
      <c r="P178" s="15"/>
      <c r="R178" s="20">
        <v>3933</v>
      </c>
      <c r="S178" s="14"/>
      <c r="T178">
        <v>1</v>
      </c>
      <c r="U178" s="17"/>
      <c r="V178" s="17">
        <v>47.43</v>
      </c>
      <c r="W178" s="15"/>
      <c r="X178" s="17"/>
      <c r="Y178" s="17">
        <v>17.79</v>
      </c>
      <c r="Z178" s="15"/>
      <c r="AA178" s="18"/>
      <c r="AB178" s="17">
        <v>18.55</v>
      </c>
      <c r="AC178" s="19"/>
      <c r="AD178" s="13"/>
      <c r="AE178" s="14" t="s">
        <v>514</v>
      </c>
    </row>
    <row r="179" spans="2:31" ht="15.75">
      <c r="B179" s="14" t="s">
        <v>516</v>
      </c>
      <c r="C179" s="14" t="s">
        <v>517</v>
      </c>
      <c r="D179" s="15"/>
      <c r="E179">
        <v>498</v>
      </c>
      <c r="F179" s="14"/>
      <c r="G179">
        <v>1</v>
      </c>
      <c r="H179" s="15"/>
      <c r="I179" s="17">
        <v>45.51</v>
      </c>
      <c r="J179" s="15"/>
      <c r="K179" s="15"/>
      <c r="L179" s="17">
        <v>21.65</v>
      </c>
      <c r="M179" s="15"/>
      <c r="N179" s="15"/>
      <c r="O179" s="17">
        <v>34.29</v>
      </c>
      <c r="P179" s="15"/>
      <c r="R179">
        <v>237</v>
      </c>
      <c r="S179" s="14"/>
      <c r="T179">
        <v>0</v>
      </c>
      <c r="U179" s="17"/>
      <c r="V179" s="17">
        <v>29.84</v>
      </c>
      <c r="W179" s="15"/>
      <c r="X179" s="17"/>
      <c r="Y179" s="17">
        <v>36.22</v>
      </c>
      <c r="Z179" s="15"/>
      <c r="AA179" s="18"/>
      <c r="AB179" s="17">
        <v>8.08</v>
      </c>
      <c r="AC179" s="19"/>
      <c r="AD179" s="13"/>
      <c r="AE179" s="14" t="s">
        <v>518</v>
      </c>
    </row>
    <row r="180" spans="2:31" ht="15.75">
      <c r="B180" s="14" t="s">
        <v>519</v>
      </c>
      <c r="C180" s="14" t="s">
        <v>520</v>
      </c>
      <c r="D180" s="15"/>
      <c r="E180">
        <v>578</v>
      </c>
      <c r="F180" s="14"/>
      <c r="G180">
        <v>0</v>
      </c>
      <c r="H180" s="15"/>
      <c r="I180" s="17">
        <v>32.18</v>
      </c>
      <c r="J180" s="15"/>
      <c r="K180" s="15"/>
      <c r="L180" s="17">
        <v>9.25</v>
      </c>
      <c r="M180" s="15"/>
      <c r="N180" s="15"/>
      <c r="O180" s="17">
        <v>7.76</v>
      </c>
      <c r="P180" s="15"/>
      <c r="R180">
        <v>437</v>
      </c>
      <c r="S180" s="14"/>
      <c r="T180">
        <v>0</v>
      </c>
      <c r="U180" s="17"/>
      <c r="V180" s="17">
        <v>38.26</v>
      </c>
      <c r="W180" s="15"/>
      <c r="X180" s="17"/>
      <c r="Y180" s="17">
        <v>11.18</v>
      </c>
      <c r="Z180" s="15"/>
      <c r="AA180" s="18"/>
      <c r="AB180" s="17">
        <v>10.54</v>
      </c>
      <c r="AC180" s="19"/>
      <c r="AD180" s="13"/>
      <c r="AE180" s="14" t="s">
        <v>521</v>
      </c>
    </row>
    <row r="181" spans="2:31" ht="15.75">
      <c r="B181" s="14" t="s">
        <v>522</v>
      </c>
      <c r="C181" s="14" t="s">
        <v>523</v>
      </c>
      <c r="D181" s="15"/>
      <c r="E181" s="20">
        <v>4780</v>
      </c>
      <c r="F181" s="14"/>
      <c r="G181">
        <v>9</v>
      </c>
      <c r="H181" s="15"/>
      <c r="I181" s="17">
        <v>50.03</v>
      </c>
      <c r="J181" s="15"/>
      <c r="K181" s="15"/>
      <c r="L181" s="17">
        <v>26.3</v>
      </c>
      <c r="M181" s="15"/>
      <c r="N181" s="15"/>
      <c r="O181" s="17">
        <v>18.81</v>
      </c>
      <c r="P181" s="15"/>
      <c r="R181" s="20">
        <v>5469</v>
      </c>
      <c r="S181" s="14"/>
      <c r="T181">
        <v>4</v>
      </c>
      <c r="U181" s="17"/>
      <c r="V181" s="17">
        <v>43.47</v>
      </c>
      <c r="W181" s="15"/>
      <c r="X181" s="17"/>
      <c r="Y181" s="17">
        <v>25.76</v>
      </c>
      <c r="Z181" s="15"/>
      <c r="AA181" s="18"/>
      <c r="AB181" s="17">
        <v>18.56</v>
      </c>
      <c r="AC181" s="19"/>
      <c r="AD181" s="13"/>
      <c r="AE181" s="14" t="s">
        <v>524</v>
      </c>
    </row>
    <row r="182" spans="2:31" ht="15.75">
      <c r="B182" s="14" t="s">
        <v>525</v>
      </c>
      <c r="C182" s="14" t="s">
        <v>526</v>
      </c>
      <c r="D182" s="15"/>
      <c r="E182" s="20">
        <v>1260</v>
      </c>
      <c r="F182" s="14"/>
      <c r="G182">
        <v>0</v>
      </c>
      <c r="H182" s="15"/>
      <c r="I182" s="17">
        <v>44.97</v>
      </c>
      <c r="J182" s="15"/>
      <c r="K182" s="15"/>
      <c r="L182" s="17">
        <v>12.67</v>
      </c>
      <c r="M182" s="15"/>
      <c r="N182" s="15"/>
      <c r="O182" s="17">
        <v>15.25</v>
      </c>
      <c r="P182" s="15"/>
      <c r="R182" s="20">
        <v>1290</v>
      </c>
      <c r="S182" s="14"/>
      <c r="T182">
        <v>0</v>
      </c>
      <c r="U182" s="17"/>
      <c r="V182" s="17">
        <v>42.88</v>
      </c>
      <c r="W182" s="15"/>
      <c r="X182" s="17"/>
      <c r="Y182" s="17">
        <v>7.24</v>
      </c>
      <c r="Z182" s="15"/>
      <c r="AA182" s="18"/>
      <c r="AB182" s="17">
        <v>13.83</v>
      </c>
      <c r="AC182" s="19"/>
      <c r="AD182" s="13"/>
      <c r="AE182" s="14" t="s">
        <v>527</v>
      </c>
    </row>
    <row r="183" spans="2:31" ht="15.75">
      <c r="B183" s="14" t="s">
        <v>528</v>
      </c>
      <c r="C183" s="14" t="s">
        <v>529</v>
      </c>
      <c r="D183" s="15"/>
      <c r="E183" s="20">
        <v>3158</v>
      </c>
      <c r="F183" s="14"/>
      <c r="G183">
        <v>0</v>
      </c>
      <c r="H183" s="15"/>
      <c r="I183" s="17">
        <v>43.78</v>
      </c>
      <c r="J183" s="15"/>
      <c r="K183" s="15"/>
      <c r="L183" s="17">
        <v>15.62</v>
      </c>
      <c r="M183" s="15"/>
      <c r="N183" s="15"/>
      <c r="O183" s="17">
        <v>15.12</v>
      </c>
      <c r="P183" s="15"/>
      <c r="R183" s="20">
        <v>1962</v>
      </c>
      <c r="S183" s="14"/>
      <c r="T183">
        <v>7</v>
      </c>
      <c r="U183" s="17"/>
      <c r="V183" s="17">
        <v>56.76</v>
      </c>
      <c r="W183" s="15"/>
      <c r="X183" s="17"/>
      <c r="Y183" s="17">
        <v>23.63</v>
      </c>
      <c r="Z183" s="15"/>
      <c r="AA183" s="18"/>
      <c r="AB183" s="17">
        <v>22.47</v>
      </c>
      <c r="AC183" s="19"/>
      <c r="AD183" s="13"/>
      <c r="AE183" s="14" t="s">
        <v>530</v>
      </c>
    </row>
    <row r="184" spans="2:31" ht="15.75">
      <c r="B184" s="14" t="s">
        <v>531</v>
      </c>
      <c r="C184" s="14" t="s">
        <v>532</v>
      </c>
      <c r="D184" s="15"/>
      <c r="E184" s="20">
        <v>5717</v>
      </c>
      <c r="F184" s="14"/>
      <c r="G184">
        <v>4</v>
      </c>
      <c r="H184" s="15"/>
      <c r="I184" s="17">
        <v>38.56</v>
      </c>
      <c r="J184" s="15"/>
      <c r="K184" s="15"/>
      <c r="L184" s="17">
        <v>10.68</v>
      </c>
      <c r="M184" s="15"/>
      <c r="N184" s="15"/>
      <c r="O184" s="17">
        <v>19.87</v>
      </c>
      <c r="P184" s="15"/>
      <c r="R184" s="20">
        <v>2783</v>
      </c>
      <c r="S184" s="14"/>
      <c r="T184">
        <v>2</v>
      </c>
      <c r="U184" s="17"/>
      <c r="V184" s="17">
        <v>45.68</v>
      </c>
      <c r="W184" s="15"/>
      <c r="X184" s="17"/>
      <c r="Y184" s="17">
        <v>10.28</v>
      </c>
      <c r="Z184" s="15"/>
      <c r="AA184" s="18"/>
      <c r="AB184" s="17">
        <v>16.98</v>
      </c>
      <c r="AC184" s="19"/>
      <c r="AD184" s="13"/>
      <c r="AE184" s="14" t="s">
        <v>533</v>
      </c>
    </row>
    <row r="185" spans="2:31" ht="15.75">
      <c r="B185" s="14" t="s">
        <v>534</v>
      </c>
      <c r="C185" s="14" t="s">
        <v>535</v>
      </c>
      <c r="D185" s="15"/>
      <c r="E185" s="20">
        <v>1096</v>
      </c>
      <c r="F185" s="14"/>
      <c r="G185">
        <v>0</v>
      </c>
      <c r="H185" s="15"/>
      <c r="I185" s="17">
        <v>28.89</v>
      </c>
      <c r="J185" s="15"/>
      <c r="K185" s="15"/>
      <c r="L185" s="17">
        <v>23.63</v>
      </c>
      <c r="M185" s="15"/>
      <c r="N185" s="15"/>
      <c r="O185" s="17">
        <v>7.75</v>
      </c>
      <c r="P185" s="15"/>
      <c r="R185">
        <v>542</v>
      </c>
      <c r="S185" s="14"/>
      <c r="T185">
        <v>3</v>
      </c>
      <c r="U185" s="17"/>
      <c r="V185" s="17">
        <v>28.07</v>
      </c>
      <c r="W185" s="15"/>
      <c r="X185" s="17"/>
      <c r="Y185" s="17">
        <v>18.52</v>
      </c>
      <c r="Z185" s="15"/>
      <c r="AA185" s="18"/>
      <c r="AB185" s="17">
        <v>6.46</v>
      </c>
      <c r="AC185" s="19"/>
      <c r="AD185" s="13"/>
      <c r="AE185" s="14" t="s">
        <v>536</v>
      </c>
    </row>
    <row r="186" spans="2:31" ht="15.75">
      <c r="B186" s="14" t="s">
        <v>537</v>
      </c>
      <c r="C186" s="14" t="s">
        <v>538</v>
      </c>
      <c r="D186" s="15"/>
      <c r="E186" s="20">
        <v>76983</v>
      </c>
      <c r="F186" s="14"/>
      <c r="G186">
        <v>131</v>
      </c>
      <c r="H186" s="15"/>
      <c r="I186" s="17">
        <v>37.04</v>
      </c>
      <c r="J186" s="15"/>
      <c r="K186" s="15"/>
      <c r="L186" s="17">
        <v>43.94</v>
      </c>
      <c r="M186" s="15"/>
      <c r="N186" s="15"/>
      <c r="O186" s="17">
        <v>10.46</v>
      </c>
      <c r="P186" s="15"/>
      <c r="R186" s="20">
        <v>54487</v>
      </c>
      <c r="S186" s="14"/>
      <c r="T186">
        <v>65</v>
      </c>
      <c r="U186" s="17"/>
      <c r="V186" s="17">
        <v>37.59</v>
      </c>
      <c r="W186" s="15"/>
      <c r="X186" s="17"/>
      <c r="Y186" s="17">
        <v>39.6</v>
      </c>
      <c r="Z186" s="15"/>
      <c r="AA186" s="18"/>
      <c r="AB186" s="17">
        <v>10.32</v>
      </c>
      <c r="AC186" s="19"/>
      <c r="AD186" s="13"/>
      <c r="AE186" s="14" t="s">
        <v>539</v>
      </c>
    </row>
    <row r="187" spans="2:31" ht="15.75">
      <c r="B187" s="14" t="s">
        <v>540</v>
      </c>
      <c r="C187" s="14" t="s">
        <v>541</v>
      </c>
      <c r="D187" s="15"/>
      <c r="E187" s="20">
        <v>12004</v>
      </c>
      <c r="F187" s="14"/>
      <c r="G187">
        <v>5</v>
      </c>
      <c r="H187" s="15"/>
      <c r="I187" s="17">
        <v>45.81</v>
      </c>
      <c r="J187" s="15"/>
      <c r="K187" s="15"/>
      <c r="L187" s="17">
        <v>21.84</v>
      </c>
      <c r="M187" s="15"/>
      <c r="N187" s="15"/>
      <c r="O187" s="17">
        <v>19.32</v>
      </c>
      <c r="P187" s="15"/>
      <c r="R187" s="20">
        <v>12974</v>
      </c>
      <c r="S187" s="14"/>
      <c r="T187">
        <v>5</v>
      </c>
      <c r="U187" s="17"/>
      <c r="V187" s="17">
        <v>47.32</v>
      </c>
      <c r="W187" s="15"/>
      <c r="X187" s="17"/>
      <c r="Y187" s="17">
        <v>21.35</v>
      </c>
      <c r="Z187" s="15"/>
      <c r="AA187" s="18"/>
      <c r="AB187" s="17">
        <v>21.77</v>
      </c>
      <c r="AC187" s="19"/>
      <c r="AD187" s="13"/>
      <c r="AE187" s="14" t="s">
        <v>542</v>
      </c>
    </row>
    <row r="188" spans="2:31" ht="15.75">
      <c r="B188" s="14" t="s">
        <v>543</v>
      </c>
      <c r="C188" s="14" t="s">
        <v>544</v>
      </c>
      <c r="D188" s="15"/>
      <c r="E188" s="20">
        <v>4366</v>
      </c>
      <c r="F188" s="14"/>
      <c r="G188">
        <v>1</v>
      </c>
      <c r="H188" s="15"/>
      <c r="I188" s="17">
        <v>47.05</v>
      </c>
      <c r="J188" s="15"/>
      <c r="K188" s="15"/>
      <c r="L188" s="17">
        <v>12.58</v>
      </c>
      <c r="M188" s="15"/>
      <c r="N188" s="15"/>
      <c r="O188" s="17">
        <v>15.76</v>
      </c>
      <c r="P188" s="15"/>
      <c r="R188" s="20">
        <v>3181</v>
      </c>
      <c r="S188" s="14"/>
      <c r="T188">
        <v>1</v>
      </c>
      <c r="U188" s="17"/>
      <c r="V188" s="17">
        <v>48.58</v>
      </c>
      <c r="W188" s="15"/>
      <c r="X188" s="17"/>
      <c r="Y188" s="17">
        <v>15.25</v>
      </c>
      <c r="Z188" s="15"/>
      <c r="AA188" s="18"/>
      <c r="AB188" s="17">
        <v>16.1</v>
      </c>
      <c r="AC188" s="19"/>
      <c r="AD188" s="13"/>
      <c r="AE188" s="14" t="s">
        <v>545</v>
      </c>
    </row>
    <row r="189" spans="2:31" ht="15.75">
      <c r="B189" s="14" t="s">
        <v>546</v>
      </c>
      <c r="C189" s="14" t="s">
        <v>547</v>
      </c>
      <c r="D189" s="15"/>
      <c r="E189" s="20">
        <v>1546</v>
      </c>
      <c r="F189" s="14"/>
      <c r="G189">
        <v>1</v>
      </c>
      <c r="H189" s="15"/>
      <c r="I189" s="17">
        <v>31.93</v>
      </c>
      <c r="J189" s="15"/>
      <c r="K189" s="15"/>
      <c r="L189" s="17">
        <v>13.39</v>
      </c>
      <c r="M189" s="15"/>
      <c r="N189" s="15"/>
      <c r="O189" s="17">
        <v>8.29</v>
      </c>
      <c r="P189" s="15"/>
      <c r="R189" s="20">
        <v>1124</v>
      </c>
      <c r="S189" s="14"/>
      <c r="T189">
        <v>1</v>
      </c>
      <c r="U189" s="17"/>
      <c r="V189" s="17">
        <v>21.63</v>
      </c>
      <c r="W189" s="15"/>
      <c r="X189" s="17"/>
      <c r="Y189" s="17">
        <v>22.11</v>
      </c>
      <c r="Z189" s="15"/>
      <c r="AA189" s="18"/>
      <c r="AB189" s="17">
        <v>6.68</v>
      </c>
      <c r="AC189" s="19"/>
      <c r="AD189" s="13"/>
      <c r="AE189" s="14" t="s">
        <v>548</v>
      </c>
    </row>
    <row r="190" spans="2:31" ht="15.75">
      <c r="B190" s="14" t="s">
        <v>549</v>
      </c>
      <c r="C190" s="14" t="s">
        <v>550</v>
      </c>
      <c r="D190" s="15"/>
      <c r="E190" s="20">
        <v>1423</v>
      </c>
      <c r="F190" s="14"/>
      <c r="G190">
        <v>0</v>
      </c>
      <c r="H190" s="15"/>
      <c r="I190" s="17">
        <v>39.06</v>
      </c>
      <c r="J190" s="15"/>
      <c r="K190" s="15"/>
      <c r="L190" s="17">
        <v>11.96</v>
      </c>
      <c r="M190" s="15"/>
      <c r="N190" s="15"/>
      <c r="O190" s="17">
        <v>12.94</v>
      </c>
      <c r="P190" s="15"/>
      <c r="R190" s="20">
        <v>1290</v>
      </c>
      <c r="S190" s="14"/>
      <c r="T190">
        <v>0</v>
      </c>
      <c r="U190" s="17"/>
      <c r="V190" s="17">
        <v>35.98</v>
      </c>
      <c r="W190" s="15"/>
      <c r="X190" s="17"/>
      <c r="Y190" s="17">
        <v>9.72</v>
      </c>
      <c r="Z190" s="15"/>
      <c r="AA190" s="18"/>
      <c r="AB190" s="17">
        <v>9.66</v>
      </c>
      <c r="AC190" s="19"/>
      <c r="AD190" s="13"/>
      <c r="AE190" s="14" t="s">
        <v>551</v>
      </c>
    </row>
    <row r="191" spans="2:31" ht="15.75">
      <c r="B191" s="14" t="s">
        <v>552</v>
      </c>
      <c r="C191" s="14" t="s">
        <v>553</v>
      </c>
      <c r="D191" s="15"/>
      <c r="E191" s="20">
        <v>2584</v>
      </c>
      <c r="F191" s="14"/>
      <c r="G191">
        <v>0</v>
      </c>
      <c r="H191" s="15"/>
      <c r="I191" s="17">
        <v>32.49</v>
      </c>
      <c r="J191" s="15"/>
      <c r="K191" s="15"/>
      <c r="L191" s="17">
        <v>13.95</v>
      </c>
      <c r="M191" s="15"/>
      <c r="N191" s="15"/>
      <c r="O191" s="17">
        <v>10.07</v>
      </c>
      <c r="P191" s="15"/>
      <c r="R191" s="20">
        <v>2280</v>
      </c>
      <c r="S191" s="14"/>
      <c r="T191">
        <v>1</v>
      </c>
      <c r="U191" s="17"/>
      <c r="V191" s="17">
        <v>41.07</v>
      </c>
      <c r="W191" s="15"/>
      <c r="X191" s="17"/>
      <c r="Y191" s="17">
        <v>19.76</v>
      </c>
      <c r="Z191" s="15"/>
      <c r="AA191" s="18"/>
      <c r="AB191" s="17">
        <v>10.95</v>
      </c>
      <c r="AC191" s="19"/>
      <c r="AD191" s="13"/>
      <c r="AE191" s="14" t="s">
        <v>554</v>
      </c>
    </row>
    <row r="192" spans="2:31" ht="15.75">
      <c r="B192" s="14" t="s">
        <v>555</v>
      </c>
      <c r="C192" s="14" t="s">
        <v>556</v>
      </c>
      <c r="D192" s="15"/>
      <c r="E192" s="20">
        <v>5124</v>
      </c>
      <c r="F192" s="14"/>
      <c r="G192">
        <v>5</v>
      </c>
      <c r="H192" s="15"/>
      <c r="I192" s="17">
        <v>57.85</v>
      </c>
      <c r="J192" s="15"/>
      <c r="K192" s="15"/>
      <c r="L192" s="17">
        <v>31.72</v>
      </c>
      <c r="M192" s="15"/>
      <c r="N192" s="15"/>
      <c r="O192" s="17">
        <v>29.71</v>
      </c>
      <c r="P192" s="15"/>
      <c r="R192" s="20">
        <v>4020</v>
      </c>
      <c r="S192" s="14"/>
      <c r="T192">
        <v>2</v>
      </c>
      <c r="U192" s="17"/>
      <c r="V192" s="17">
        <v>53.95</v>
      </c>
      <c r="W192" s="15"/>
      <c r="X192" s="17"/>
      <c r="Y192" s="17">
        <v>25.37</v>
      </c>
      <c r="Z192" s="15"/>
      <c r="AA192" s="18"/>
      <c r="AB192" s="17">
        <v>21.7</v>
      </c>
      <c r="AC192" s="19"/>
      <c r="AD192" s="13"/>
      <c r="AE192" s="14" t="s">
        <v>557</v>
      </c>
    </row>
    <row r="193" spans="2:31" ht="15.75">
      <c r="B193" s="14" t="s">
        <v>558</v>
      </c>
      <c r="C193" s="14" t="s">
        <v>559</v>
      </c>
      <c r="D193" s="15"/>
      <c r="E193" s="20">
        <v>2822</v>
      </c>
      <c r="F193" s="14"/>
      <c r="G193">
        <v>3</v>
      </c>
      <c r="H193" s="15"/>
      <c r="I193" s="17">
        <v>42.44</v>
      </c>
      <c r="J193" s="15"/>
      <c r="K193" s="15"/>
      <c r="L193" s="17">
        <v>15.99</v>
      </c>
      <c r="M193" s="15"/>
      <c r="N193" s="15"/>
      <c r="O193" s="17">
        <v>17.89</v>
      </c>
      <c r="P193" s="15"/>
      <c r="R193" s="20">
        <v>1782</v>
      </c>
      <c r="S193" s="14"/>
      <c r="T193">
        <v>1</v>
      </c>
      <c r="U193" s="17"/>
      <c r="V193" s="17">
        <v>40.42</v>
      </c>
      <c r="W193" s="15"/>
      <c r="X193" s="17"/>
      <c r="Y193" s="17">
        <v>18.42</v>
      </c>
      <c r="Z193" s="15"/>
      <c r="AA193" s="18"/>
      <c r="AB193" s="17">
        <v>15.95</v>
      </c>
      <c r="AC193" s="19"/>
      <c r="AD193" s="13"/>
      <c r="AE193" s="14" t="s">
        <v>560</v>
      </c>
    </row>
    <row r="194" spans="2:31" ht="15.75">
      <c r="B194" s="14" t="s">
        <v>561</v>
      </c>
      <c r="C194" s="14" t="s">
        <v>562</v>
      </c>
      <c r="D194" s="15"/>
      <c r="E194" s="20">
        <v>1573</v>
      </c>
      <c r="F194" s="14"/>
      <c r="G194">
        <v>1</v>
      </c>
      <c r="H194" s="15"/>
      <c r="I194" s="17">
        <v>44.99</v>
      </c>
      <c r="J194" s="15"/>
      <c r="K194" s="15"/>
      <c r="L194" s="17">
        <v>21.79</v>
      </c>
      <c r="M194" s="15"/>
      <c r="N194" s="15"/>
      <c r="O194" s="17">
        <v>13.47</v>
      </c>
      <c r="P194" s="15"/>
      <c r="R194">
        <v>974</v>
      </c>
      <c r="S194" s="14"/>
      <c r="T194">
        <v>0</v>
      </c>
      <c r="U194" s="17"/>
      <c r="V194" s="17">
        <v>47.96</v>
      </c>
      <c r="W194" s="15"/>
      <c r="X194" s="17"/>
      <c r="Y194" s="17">
        <v>23.12</v>
      </c>
      <c r="Z194" s="15"/>
      <c r="AA194" s="18"/>
      <c r="AB194" s="17">
        <v>17.4</v>
      </c>
      <c r="AC194" s="19"/>
      <c r="AD194" s="13"/>
      <c r="AE194" s="14" t="s">
        <v>563</v>
      </c>
    </row>
    <row r="195" spans="2:31" ht="15.75">
      <c r="B195" s="14" t="s">
        <v>564</v>
      </c>
      <c r="C195" s="14" t="s">
        <v>565</v>
      </c>
      <c r="D195" s="15"/>
      <c r="E195" s="20">
        <v>1292</v>
      </c>
      <c r="F195" s="14"/>
      <c r="G195">
        <v>0</v>
      </c>
      <c r="H195" s="15"/>
      <c r="I195" s="17">
        <v>13.41</v>
      </c>
      <c r="J195" s="15"/>
      <c r="K195" s="15"/>
      <c r="L195" s="17">
        <v>41.54</v>
      </c>
      <c r="M195" s="15"/>
      <c r="N195" s="15"/>
      <c r="O195" s="17">
        <v>2.89</v>
      </c>
      <c r="P195" s="15"/>
      <c r="R195" s="20">
        <v>1590</v>
      </c>
      <c r="S195" s="14"/>
      <c r="T195">
        <v>0</v>
      </c>
      <c r="U195" s="17"/>
      <c r="V195" s="17">
        <v>9.28</v>
      </c>
      <c r="W195" s="15"/>
      <c r="X195" s="17"/>
      <c r="Y195" s="17">
        <v>60.2</v>
      </c>
      <c r="Z195" s="15"/>
      <c r="AA195" s="18"/>
      <c r="AB195" s="17">
        <v>2.45</v>
      </c>
      <c r="AC195" s="19"/>
      <c r="AD195" s="13"/>
      <c r="AE195" s="14" t="s">
        <v>566</v>
      </c>
    </row>
    <row r="196" spans="2:31" ht="15.75">
      <c r="B196" s="14" t="s">
        <v>567</v>
      </c>
      <c r="C196" s="14" t="s">
        <v>568</v>
      </c>
      <c r="D196" s="15"/>
      <c r="E196" s="20">
        <v>2327</v>
      </c>
      <c r="F196" s="14"/>
      <c r="G196">
        <v>2</v>
      </c>
      <c r="H196" s="15"/>
      <c r="I196" s="17">
        <v>46.57</v>
      </c>
      <c r="J196" s="15"/>
      <c r="K196" s="15"/>
      <c r="L196" s="17">
        <v>32.36</v>
      </c>
      <c r="M196" s="15"/>
      <c r="N196" s="15"/>
      <c r="O196" s="17">
        <v>8.75</v>
      </c>
      <c r="P196" s="15"/>
      <c r="R196" s="20">
        <v>1897</v>
      </c>
      <c r="S196" s="14"/>
      <c r="T196">
        <v>0</v>
      </c>
      <c r="U196" s="17"/>
      <c r="V196" s="17">
        <v>45.2</v>
      </c>
      <c r="W196" s="15"/>
      <c r="X196" s="17"/>
      <c r="Y196" s="17">
        <v>30.79</v>
      </c>
      <c r="Z196" s="15"/>
      <c r="AA196" s="18"/>
      <c r="AB196" s="17">
        <v>12.68</v>
      </c>
      <c r="AC196" s="19"/>
      <c r="AD196" s="13"/>
      <c r="AE196" s="14" t="s">
        <v>569</v>
      </c>
    </row>
    <row r="197" spans="2:31" ht="15.75">
      <c r="B197" s="14" t="s">
        <v>570</v>
      </c>
      <c r="C197" s="14" t="s">
        <v>571</v>
      </c>
      <c r="D197" s="15"/>
      <c r="E197" s="20">
        <v>4891</v>
      </c>
      <c r="F197" s="14"/>
      <c r="G197">
        <v>5</v>
      </c>
      <c r="H197" s="15"/>
      <c r="I197" s="17">
        <v>53.11</v>
      </c>
      <c r="J197" s="15"/>
      <c r="K197" s="15"/>
      <c r="L197" s="17">
        <v>19.54</v>
      </c>
      <c r="M197" s="15"/>
      <c r="N197" s="15"/>
      <c r="O197" s="17">
        <v>18.53</v>
      </c>
      <c r="P197" s="15"/>
      <c r="R197" s="20">
        <v>5173</v>
      </c>
      <c r="S197" s="14"/>
      <c r="T197">
        <v>1</v>
      </c>
      <c r="U197" s="17"/>
      <c r="V197" s="17">
        <v>42.76</v>
      </c>
      <c r="W197" s="15"/>
      <c r="X197" s="17"/>
      <c r="Y197" s="17">
        <v>22.36</v>
      </c>
      <c r="Z197" s="15"/>
      <c r="AA197" s="18"/>
      <c r="AB197" s="17">
        <v>18.13</v>
      </c>
      <c r="AC197" s="19"/>
      <c r="AD197" s="13"/>
      <c r="AE197" s="14" t="s">
        <v>572</v>
      </c>
    </row>
    <row r="198" spans="2:31" ht="15.75">
      <c r="B198" s="14" t="s">
        <v>573</v>
      </c>
      <c r="C198" s="14" t="s">
        <v>574</v>
      </c>
      <c r="D198" s="15"/>
      <c r="E198" s="20">
        <v>8497</v>
      </c>
      <c r="F198" s="14"/>
      <c r="G198">
        <v>5</v>
      </c>
      <c r="H198" s="15"/>
      <c r="I198" s="17">
        <v>39.16</v>
      </c>
      <c r="J198" s="15"/>
      <c r="K198" s="15"/>
      <c r="L198" s="17">
        <v>12.82</v>
      </c>
      <c r="M198" s="15"/>
      <c r="N198" s="15"/>
      <c r="O198" s="17">
        <v>17.73</v>
      </c>
      <c r="P198" s="15"/>
      <c r="R198" s="20">
        <v>5369</v>
      </c>
      <c r="S198" s="14"/>
      <c r="T198">
        <v>17</v>
      </c>
      <c r="U198" s="17"/>
      <c r="V198" s="17">
        <v>47.52</v>
      </c>
      <c r="W198" s="15"/>
      <c r="X198" s="17"/>
      <c r="Y198" s="17">
        <v>21.2</v>
      </c>
      <c r="Z198" s="15"/>
      <c r="AA198" s="18"/>
      <c r="AB198" s="17">
        <v>16.24</v>
      </c>
      <c r="AC198" s="19"/>
      <c r="AD198" s="13"/>
      <c r="AE198" s="14" t="s">
        <v>575</v>
      </c>
    </row>
    <row r="199" spans="2:31" ht="15.75">
      <c r="B199" s="14" t="s">
        <v>576</v>
      </c>
      <c r="C199" s="14" t="s">
        <v>577</v>
      </c>
      <c r="D199" s="15"/>
      <c r="E199" s="20">
        <v>1256</v>
      </c>
      <c r="F199" s="14"/>
      <c r="G199">
        <v>2</v>
      </c>
      <c r="H199" s="15"/>
      <c r="I199" s="17">
        <v>42.1</v>
      </c>
      <c r="J199" s="15"/>
      <c r="K199" s="15"/>
      <c r="L199" s="17">
        <v>71.38</v>
      </c>
      <c r="M199" s="15"/>
      <c r="N199" s="15"/>
      <c r="O199" s="17">
        <v>13.65</v>
      </c>
      <c r="P199" s="15"/>
      <c r="R199" s="20">
        <v>1117</v>
      </c>
      <c r="S199" s="14"/>
      <c r="T199">
        <v>0</v>
      </c>
      <c r="U199" s="17"/>
      <c r="V199" s="17">
        <v>33.71</v>
      </c>
      <c r="W199" s="15"/>
      <c r="X199" s="17"/>
      <c r="Y199" s="17">
        <v>66.89</v>
      </c>
      <c r="Z199" s="15"/>
      <c r="AA199" s="18"/>
      <c r="AB199" s="17">
        <v>10.11</v>
      </c>
      <c r="AC199" s="19"/>
      <c r="AD199" s="13"/>
      <c r="AE199" s="14" t="s">
        <v>578</v>
      </c>
    </row>
    <row r="200" spans="2:31" ht="15.75">
      <c r="B200" s="14" t="s">
        <v>579</v>
      </c>
      <c r="C200" s="14" t="s">
        <v>580</v>
      </c>
      <c r="D200" s="15"/>
      <c r="E200" s="20">
        <v>20407</v>
      </c>
      <c r="F200" s="14"/>
      <c r="G200">
        <v>10</v>
      </c>
      <c r="H200" s="15"/>
      <c r="I200" s="17">
        <v>42.69</v>
      </c>
      <c r="J200" s="15"/>
      <c r="K200" s="15"/>
      <c r="L200" s="17">
        <v>40.27</v>
      </c>
      <c r="M200" s="15"/>
      <c r="N200" s="15"/>
      <c r="O200" s="17">
        <v>8.51</v>
      </c>
      <c r="P200" s="15"/>
      <c r="R200" s="20">
        <v>15982</v>
      </c>
      <c r="S200" s="14"/>
      <c r="T200">
        <v>11</v>
      </c>
      <c r="U200" s="17"/>
      <c r="V200" s="17">
        <v>34.2</v>
      </c>
      <c r="W200" s="15"/>
      <c r="X200" s="17"/>
      <c r="Y200" s="17">
        <v>43.38</v>
      </c>
      <c r="Z200" s="15"/>
      <c r="AA200" s="18"/>
      <c r="AB200" s="17">
        <v>7.87</v>
      </c>
      <c r="AC200" s="19"/>
      <c r="AD200" s="13"/>
      <c r="AE200" s="14" t="s">
        <v>581</v>
      </c>
    </row>
    <row r="201" spans="2:31" ht="15.75">
      <c r="B201" s="14" t="s">
        <v>582</v>
      </c>
      <c r="C201" s="14" t="s">
        <v>583</v>
      </c>
      <c r="D201" s="15"/>
      <c r="E201" s="20">
        <v>12179</v>
      </c>
      <c r="F201" s="14"/>
      <c r="G201">
        <v>5</v>
      </c>
      <c r="H201" s="15"/>
      <c r="I201" s="17">
        <v>54.94</v>
      </c>
      <c r="J201" s="15"/>
      <c r="K201" s="15"/>
      <c r="L201" s="17">
        <v>23</v>
      </c>
      <c r="M201" s="15"/>
      <c r="N201" s="15"/>
      <c r="O201" s="17">
        <v>16.15</v>
      </c>
      <c r="P201" s="15"/>
      <c r="R201" s="20">
        <v>9194</v>
      </c>
      <c r="S201" s="14"/>
      <c r="T201">
        <v>6</v>
      </c>
      <c r="U201" s="17"/>
      <c r="V201" s="17">
        <v>54.06</v>
      </c>
      <c r="W201" s="15"/>
      <c r="X201" s="17"/>
      <c r="Y201" s="17">
        <v>18.95</v>
      </c>
      <c r="Z201" s="15"/>
      <c r="AA201" s="18"/>
      <c r="AB201" s="17">
        <v>19.53</v>
      </c>
      <c r="AC201" s="19"/>
      <c r="AD201" s="13"/>
      <c r="AE201" s="14" t="s">
        <v>584</v>
      </c>
    </row>
    <row r="202" spans="2:31" ht="15.75">
      <c r="B202" s="14" t="s">
        <v>585</v>
      </c>
      <c r="C202" s="14" t="s">
        <v>586</v>
      </c>
      <c r="D202" s="15"/>
      <c r="E202" s="20">
        <v>20125</v>
      </c>
      <c r="F202" s="14"/>
      <c r="G202">
        <v>5</v>
      </c>
      <c r="H202" s="15"/>
      <c r="I202" s="17">
        <v>46.06</v>
      </c>
      <c r="J202" s="15"/>
      <c r="K202" s="15"/>
      <c r="L202" s="17">
        <v>12.92</v>
      </c>
      <c r="M202" s="15"/>
      <c r="N202" s="15"/>
      <c r="O202" s="17">
        <v>16.44</v>
      </c>
      <c r="P202" s="15"/>
      <c r="R202" s="20">
        <v>10282</v>
      </c>
      <c r="S202" s="14"/>
      <c r="T202">
        <v>6</v>
      </c>
      <c r="U202" s="17"/>
      <c r="V202" s="17">
        <v>49.54</v>
      </c>
      <c r="W202" s="15"/>
      <c r="X202" s="17"/>
      <c r="Y202" s="17">
        <v>15.37</v>
      </c>
      <c r="Z202" s="15"/>
      <c r="AA202" s="18"/>
      <c r="AB202" s="17">
        <v>19.09</v>
      </c>
      <c r="AC202" s="19"/>
      <c r="AD202" s="13"/>
      <c r="AE202" s="14" t="s">
        <v>587</v>
      </c>
    </row>
    <row r="203" spans="2:31" ht="15.75">
      <c r="B203" s="14" t="s">
        <v>588</v>
      </c>
      <c r="C203" s="14" t="s">
        <v>589</v>
      </c>
      <c r="D203" s="15"/>
      <c r="E203" s="20">
        <v>43455</v>
      </c>
      <c r="F203" s="14"/>
      <c r="G203">
        <v>32</v>
      </c>
      <c r="H203" s="15"/>
      <c r="I203" s="17">
        <v>55.5</v>
      </c>
      <c r="J203" s="15"/>
      <c r="K203" s="15"/>
      <c r="L203" s="17">
        <v>20.85</v>
      </c>
      <c r="M203" s="15"/>
      <c r="N203" s="15"/>
      <c r="O203" s="17">
        <v>23.36</v>
      </c>
      <c r="P203" s="15"/>
      <c r="R203" s="20">
        <v>40659</v>
      </c>
      <c r="S203" s="14"/>
      <c r="T203">
        <v>26</v>
      </c>
      <c r="U203" s="17"/>
      <c r="V203" s="17">
        <v>56.29</v>
      </c>
      <c r="W203" s="15"/>
      <c r="X203" s="17"/>
      <c r="Y203" s="17">
        <v>20.87</v>
      </c>
      <c r="Z203" s="15"/>
      <c r="AA203" s="18"/>
      <c r="AB203" s="17">
        <v>21.95</v>
      </c>
      <c r="AC203" s="19"/>
      <c r="AD203" s="13"/>
      <c r="AE203" s="14" t="s">
        <v>590</v>
      </c>
    </row>
    <row r="204" spans="2:31" ht="15.75">
      <c r="B204" s="14" t="s">
        <v>591</v>
      </c>
      <c r="C204" s="14" t="s">
        <v>592</v>
      </c>
      <c r="D204" s="15"/>
      <c r="E204" s="20">
        <v>1249</v>
      </c>
      <c r="F204" s="14"/>
      <c r="G204">
        <v>1</v>
      </c>
      <c r="H204" s="15"/>
      <c r="I204" s="17">
        <v>40.5</v>
      </c>
      <c r="J204" s="15"/>
      <c r="K204" s="15"/>
      <c r="L204" s="17">
        <v>26.65</v>
      </c>
      <c r="M204" s="15"/>
      <c r="N204" s="15"/>
      <c r="O204" s="17">
        <v>18.07</v>
      </c>
      <c r="P204" s="15"/>
      <c r="R204">
        <v>904</v>
      </c>
      <c r="S204" s="14"/>
      <c r="T204">
        <v>0</v>
      </c>
      <c r="U204" s="17"/>
      <c r="V204" s="17">
        <v>40.79</v>
      </c>
      <c r="W204" s="15"/>
      <c r="X204" s="17"/>
      <c r="Y204" s="17">
        <v>25.24</v>
      </c>
      <c r="Z204" s="15"/>
      <c r="AA204" s="18"/>
      <c r="AB204" s="17">
        <v>15.17</v>
      </c>
      <c r="AC204" s="19"/>
      <c r="AD204" s="13"/>
      <c r="AE204" s="14" t="s">
        <v>593</v>
      </c>
    </row>
    <row r="205" spans="2:31" ht="15.75">
      <c r="B205" s="14" t="s">
        <v>594</v>
      </c>
      <c r="C205" s="14" t="s">
        <v>595</v>
      </c>
      <c r="D205" s="15"/>
      <c r="E205" s="20">
        <v>5041</v>
      </c>
      <c r="F205" s="14"/>
      <c r="G205">
        <v>5</v>
      </c>
      <c r="H205" s="15"/>
      <c r="I205" s="17">
        <v>46.24</v>
      </c>
      <c r="J205" s="15"/>
      <c r="K205" s="15"/>
      <c r="L205" s="17">
        <v>6.96</v>
      </c>
      <c r="M205" s="15"/>
      <c r="N205" s="15"/>
      <c r="O205" s="17">
        <v>26.18</v>
      </c>
      <c r="P205" s="15"/>
      <c r="R205" s="20">
        <v>3566</v>
      </c>
      <c r="S205" s="14"/>
      <c r="T205">
        <v>2</v>
      </c>
      <c r="U205" s="17"/>
      <c r="V205" s="17">
        <v>42.58</v>
      </c>
      <c r="W205" s="15"/>
      <c r="X205" s="17"/>
      <c r="Y205" s="17">
        <v>8.57</v>
      </c>
      <c r="Z205" s="15"/>
      <c r="AA205" s="18"/>
      <c r="AB205" s="17">
        <v>8.09</v>
      </c>
      <c r="AC205" s="19"/>
      <c r="AD205" s="13"/>
      <c r="AE205" s="14" t="s">
        <v>596</v>
      </c>
    </row>
    <row r="206" spans="2:31" ht="15.75">
      <c r="B206" s="14" t="s">
        <v>597</v>
      </c>
      <c r="C206" s="14" t="s">
        <v>598</v>
      </c>
      <c r="D206" s="15"/>
      <c r="E206" s="20">
        <v>3583</v>
      </c>
      <c r="F206" s="14"/>
      <c r="G206">
        <v>1</v>
      </c>
      <c r="H206" s="15"/>
      <c r="I206" s="17">
        <v>38.11</v>
      </c>
      <c r="J206" s="15"/>
      <c r="K206" s="15"/>
      <c r="L206" s="17">
        <v>32.23</v>
      </c>
      <c r="M206" s="15"/>
      <c r="N206" s="15"/>
      <c r="O206" s="17">
        <v>12.12</v>
      </c>
      <c r="P206" s="15"/>
      <c r="R206" s="20">
        <v>3469</v>
      </c>
      <c r="S206" s="14"/>
      <c r="T206">
        <v>2</v>
      </c>
      <c r="U206" s="17"/>
      <c r="V206" s="17">
        <v>42.58</v>
      </c>
      <c r="W206" s="15"/>
      <c r="X206" s="17"/>
      <c r="Y206" s="17">
        <v>24.45</v>
      </c>
      <c r="Z206" s="15"/>
      <c r="AA206" s="18"/>
      <c r="AB206" s="17">
        <v>11.71</v>
      </c>
      <c r="AC206" s="19"/>
      <c r="AD206" s="13"/>
      <c r="AE206" s="14" t="s">
        <v>599</v>
      </c>
    </row>
    <row r="207" spans="2:31" ht="15.75">
      <c r="B207" s="14" t="s">
        <v>600</v>
      </c>
      <c r="C207" s="14" t="s">
        <v>601</v>
      </c>
      <c r="D207" s="15"/>
      <c r="E207" s="20">
        <v>13883</v>
      </c>
      <c r="F207" s="14"/>
      <c r="G207">
        <v>1</v>
      </c>
      <c r="H207" s="15"/>
      <c r="I207" s="17">
        <v>38.97</v>
      </c>
      <c r="J207" s="15"/>
      <c r="K207" s="15"/>
      <c r="L207" s="17">
        <v>27.77</v>
      </c>
      <c r="M207" s="15"/>
      <c r="N207" s="15"/>
      <c r="O207" s="17">
        <v>13.72</v>
      </c>
      <c r="P207" s="15"/>
      <c r="R207" s="20">
        <v>9888</v>
      </c>
      <c r="S207" s="14"/>
      <c r="T207">
        <v>11</v>
      </c>
      <c r="U207" s="17"/>
      <c r="V207" s="17">
        <v>41.32</v>
      </c>
      <c r="W207" s="15"/>
      <c r="X207" s="17"/>
      <c r="Y207" s="17">
        <v>29.56</v>
      </c>
      <c r="Z207" s="15"/>
      <c r="AA207" s="18"/>
      <c r="AB207" s="17">
        <v>14.15</v>
      </c>
      <c r="AC207" s="19"/>
      <c r="AD207" s="13"/>
      <c r="AE207" s="14" t="s">
        <v>602</v>
      </c>
    </row>
    <row r="208" spans="2:31" ht="15.75">
      <c r="B208" s="14" t="s">
        <v>603</v>
      </c>
      <c r="C208" s="14" t="s">
        <v>604</v>
      </c>
      <c r="D208" s="15"/>
      <c r="E208" s="20">
        <v>1381</v>
      </c>
      <c r="F208" s="14"/>
      <c r="G208">
        <v>0</v>
      </c>
      <c r="H208" s="15"/>
      <c r="I208" s="17">
        <v>26.17</v>
      </c>
      <c r="J208" s="15"/>
      <c r="K208" s="15"/>
      <c r="L208" s="17">
        <v>10.15</v>
      </c>
      <c r="M208" s="15"/>
      <c r="N208" s="15"/>
      <c r="O208" s="17">
        <v>7.61</v>
      </c>
      <c r="P208" s="15"/>
      <c r="R208">
        <v>411</v>
      </c>
      <c r="S208" s="14"/>
      <c r="T208">
        <v>1</v>
      </c>
      <c r="U208" s="17"/>
      <c r="V208" s="17">
        <v>25.09</v>
      </c>
      <c r="W208" s="15"/>
      <c r="X208" s="17"/>
      <c r="Y208" s="17">
        <v>10.12</v>
      </c>
      <c r="Z208" s="15"/>
      <c r="AA208" s="18"/>
      <c r="AB208" s="17">
        <v>6.06</v>
      </c>
      <c r="AC208" s="19"/>
      <c r="AD208" s="13"/>
      <c r="AE208" s="14" t="s">
        <v>605</v>
      </c>
    </row>
    <row r="209" spans="2:31" ht="15.75">
      <c r="B209" s="14" t="s">
        <v>606</v>
      </c>
      <c r="C209" s="14" t="s">
        <v>607</v>
      </c>
      <c r="D209" s="15"/>
      <c r="E209" s="20">
        <v>3064</v>
      </c>
      <c r="F209" s="14"/>
      <c r="G209">
        <v>1</v>
      </c>
      <c r="H209" s="15"/>
      <c r="I209" s="17">
        <v>45.41</v>
      </c>
      <c r="J209" s="15"/>
      <c r="K209" s="15"/>
      <c r="L209" s="17">
        <v>19.43</v>
      </c>
      <c r="M209" s="15"/>
      <c r="N209" s="15"/>
      <c r="O209" s="17">
        <v>24.36</v>
      </c>
      <c r="P209" s="15"/>
      <c r="R209" s="20">
        <v>1344</v>
      </c>
      <c r="S209" s="14"/>
      <c r="T209">
        <v>2</v>
      </c>
      <c r="U209" s="17"/>
      <c r="V209" s="17">
        <v>54.49</v>
      </c>
      <c r="W209" s="15"/>
      <c r="X209" s="17"/>
      <c r="Y209" s="17">
        <v>16.56</v>
      </c>
      <c r="Z209" s="15"/>
      <c r="AA209" s="18"/>
      <c r="AB209" s="17">
        <v>10.59</v>
      </c>
      <c r="AC209" s="19"/>
      <c r="AD209" s="13"/>
      <c r="AE209" s="14" t="s">
        <v>608</v>
      </c>
    </row>
    <row r="210" spans="2:31" ht="15.75">
      <c r="B210" s="14" t="s">
        <v>609</v>
      </c>
      <c r="C210" s="14" t="s">
        <v>610</v>
      </c>
      <c r="D210" s="15"/>
      <c r="E210">
        <v>820</v>
      </c>
      <c r="F210" s="14"/>
      <c r="G210">
        <v>0</v>
      </c>
      <c r="H210" s="15"/>
      <c r="I210" s="17">
        <v>49.7</v>
      </c>
      <c r="J210" s="15"/>
      <c r="K210" s="15"/>
      <c r="L210" s="17">
        <v>24.35</v>
      </c>
      <c r="M210" s="15"/>
      <c r="N210" s="15"/>
      <c r="O210" s="17">
        <v>21.35</v>
      </c>
      <c r="P210" s="15"/>
      <c r="R210">
        <v>651</v>
      </c>
      <c r="S210" s="14"/>
      <c r="T210">
        <v>0</v>
      </c>
      <c r="U210" s="17"/>
      <c r="V210" s="17">
        <v>48.68</v>
      </c>
      <c r="W210" s="15"/>
      <c r="X210" s="17"/>
      <c r="Y210" s="17">
        <v>25</v>
      </c>
      <c r="Z210" s="15"/>
      <c r="AA210" s="18"/>
      <c r="AB210" s="17">
        <v>23.32</v>
      </c>
      <c r="AC210" s="19"/>
      <c r="AD210" s="13"/>
      <c r="AE210" s="14" t="s">
        <v>611</v>
      </c>
    </row>
    <row r="211" spans="2:31" ht="15.75">
      <c r="B211" s="14" t="s">
        <v>612</v>
      </c>
      <c r="C211" s="14" t="s">
        <v>613</v>
      </c>
      <c r="D211" s="15"/>
      <c r="E211" s="20">
        <v>2981</v>
      </c>
      <c r="F211" s="14"/>
      <c r="G211">
        <v>0</v>
      </c>
      <c r="H211" s="15"/>
      <c r="I211" s="17">
        <v>37.28</v>
      </c>
      <c r="J211" s="15"/>
      <c r="K211" s="15"/>
      <c r="L211" s="17">
        <v>24.97</v>
      </c>
      <c r="M211" s="15"/>
      <c r="N211" s="15"/>
      <c r="O211" s="17">
        <v>10.03</v>
      </c>
      <c r="P211" s="15"/>
      <c r="R211" s="20">
        <v>2847</v>
      </c>
      <c r="S211" s="14"/>
      <c r="T211">
        <v>0</v>
      </c>
      <c r="U211" s="17"/>
      <c r="V211" s="17">
        <v>37.42</v>
      </c>
      <c r="W211" s="15"/>
      <c r="X211" s="17"/>
      <c r="Y211" s="17">
        <v>23.16</v>
      </c>
      <c r="Z211" s="15"/>
      <c r="AA211" s="18"/>
      <c r="AB211" s="17">
        <v>10.24</v>
      </c>
      <c r="AC211" s="19"/>
      <c r="AD211" s="13"/>
      <c r="AE211" s="14" t="s">
        <v>614</v>
      </c>
    </row>
    <row r="212" spans="2:31" ht="15.75">
      <c r="B212" s="14" t="s">
        <v>615</v>
      </c>
      <c r="C212" s="14" t="s">
        <v>616</v>
      </c>
      <c r="D212" s="15"/>
      <c r="E212" s="20">
        <v>3611</v>
      </c>
      <c r="F212" s="14"/>
      <c r="G212">
        <v>0</v>
      </c>
      <c r="H212" s="15"/>
      <c r="I212" s="17">
        <v>54.08</v>
      </c>
      <c r="J212" s="15"/>
      <c r="K212" s="15"/>
      <c r="L212" s="17">
        <v>17.2</v>
      </c>
      <c r="M212" s="15"/>
      <c r="N212" s="15"/>
      <c r="O212" s="17">
        <v>19.61</v>
      </c>
      <c r="P212" s="15"/>
      <c r="R212" s="20">
        <v>4438</v>
      </c>
      <c r="S212" s="14"/>
      <c r="T212">
        <v>0</v>
      </c>
      <c r="U212" s="17"/>
      <c r="V212" s="17">
        <v>49.47</v>
      </c>
      <c r="W212" s="15"/>
      <c r="X212" s="17"/>
      <c r="Y212" s="17">
        <v>19.2</v>
      </c>
      <c r="Z212" s="15"/>
      <c r="AA212" s="18"/>
      <c r="AB212" s="17">
        <v>19.6</v>
      </c>
      <c r="AC212" s="19"/>
      <c r="AD212" s="13"/>
      <c r="AE212" s="14" t="s">
        <v>617</v>
      </c>
    </row>
    <row r="213" spans="2:31" ht="15.75">
      <c r="B213" s="14" t="s">
        <v>618</v>
      </c>
      <c r="C213" s="14" t="s">
        <v>619</v>
      </c>
      <c r="D213" s="15"/>
      <c r="E213" s="20">
        <v>3103</v>
      </c>
      <c r="F213" s="14"/>
      <c r="G213">
        <v>0</v>
      </c>
      <c r="H213" s="15"/>
      <c r="I213" s="17">
        <v>46.12</v>
      </c>
      <c r="J213" s="15"/>
      <c r="K213" s="15"/>
      <c r="L213" s="17">
        <v>21.58</v>
      </c>
      <c r="M213" s="15"/>
      <c r="N213" s="15"/>
      <c r="O213" s="17">
        <v>16.14</v>
      </c>
      <c r="P213" s="15"/>
      <c r="R213" s="20">
        <v>2227</v>
      </c>
      <c r="S213" s="14"/>
      <c r="T213">
        <v>1</v>
      </c>
      <c r="U213" s="17"/>
      <c r="V213" s="17">
        <v>45.69</v>
      </c>
      <c r="W213" s="15"/>
      <c r="X213" s="17"/>
      <c r="Y213" s="17">
        <v>25.97</v>
      </c>
      <c r="Z213" s="15"/>
      <c r="AA213" s="18"/>
      <c r="AB213" s="17">
        <v>16.33</v>
      </c>
      <c r="AC213" s="19"/>
      <c r="AD213" s="13"/>
      <c r="AE213" s="14" t="s">
        <v>618</v>
      </c>
    </row>
    <row r="214" spans="2:31" ht="15.75">
      <c r="B214" s="14" t="s">
        <v>620</v>
      </c>
      <c r="C214" s="14" t="s">
        <v>621</v>
      </c>
      <c r="D214" s="15"/>
      <c r="E214" s="20">
        <v>12771</v>
      </c>
      <c r="F214" s="14"/>
      <c r="G214">
        <v>3</v>
      </c>
      <c r="H214" s="15"/>
      <c r="I214" s="17">
        <v>47.69</v>
      </c>
      <c r="J214" s="15"/>
      <c r="K214" s="15"/>
      <c r="L214" s="17">
        <v>14.78</v>
      </c>
      <c r="M214" s="15"/>
      <c r="N214" s="15"/>
      <c r="O214" s="17">
        <v>21.78</v>
      </c>
      <c r="P214" s="15"/>
      <c r="R214" s="20">
        <v>10973</v>
      </c>
      <c r="S214" s="14"/>
      <c r="T214">
        <v>10</v>
      </c>
      <c r="U214" s="17"/>
      <c r="V214" s="17">
        <v>44.64</v>
      </c>
      <c r="W214" s="15"/>
      <c r="X214" s="17"/>
      <c r="Y214" s="17">
        <v>16.71</v>
      </c>
      <c r="Z214" s="15"/>
      <c r="AA214" s="18"/>
      <c r="AB214" s="17">
        <v>19.33</v>
      </c>
      <c r="AC214" s="19"/>
      <c r="AD214" s="13"/>
      <c r="AE214" s="14" t="s">
        <v>622</v>
      </c>
    </row>
    <row r="215" spans="2:31" ht="15.75">
      <c r="B215" s="14" t="s">
        <v>623</v>
      </c>
      <c r="C215" s="14" t="s">
        <v>624</v>
      </c>
      <c r="D215" s="15"/>
      <c r="E215" s="20">
        <v>30083</v>
      </c>
      <c r="F215" s="14"/>
      <c r="G215">
        <v>14</v>
      </c>
      <c r="H215" s="15"/>
      <c r="I215" s="17">
        <v>49.26</v>
      </c>
      <c r="J215" s="15"/>
      <c r="K215" s="15"/>
      <c r="L215" s="17">
        <v>27.78</v>
      </c>
      <c r="M215" s="15"/>
      <c r="N215" s="15"/>
      <c r="O215" s="17">
        <v>15.81</v>
      </c>
      <c r="P215" s="15"/>
      <c r="R215" s="20">
        <v>18796</v>
      </c>
      <c r="S215" s="14"/>
      <c r="T215">
        <v>6</v>
      </c>
      <c r="U215" s="17"/>
      <c r="V215" s="17">
        <v>49.83</v>
      </c>
      <c r="W215" s="15"/>
      <c r="X215" s="17"/>
      <c r="Y215" s="17">
        <v>28.87</v>
      </c>
      <c r="Z215" s="15"/>
      <c r="AA215" s="18"/>
      <c r="AB215" s="17">
        <v>14.54</v>
      </c>
      <c r="AC215" s="19"/>
      <c r="AD215" s="13"/>
      <c r="AE215" s="14" t="s">
        <v>625</v>
      </c>
    </row>
    <row r="216" spans="2:31" ht="15.75">
      <c r="B216" s="14" t="s">
        <v>626</v>
      </c>
      <c r="C216" s="14" t="s">
        <v>627</v>
      </c>
      <c r="D216" s="15"/>
      <c r="E216" s="20">
        <v>1545</v>
      </c>
      <c r="F216" s="14"/>
      <c r="G216">
        <v>2</v>
      </c>
      <c r="H216" s="15"/>
      <c r="I216" s="17">
        <v>50.65</v>
      </c>
      <c r="J216" s="15"/>
      <c r="K216" s="15"/>
      <c r="L216" s="17">
        <v>21.74</v>
      </c>
      <c r="M216" s="15"/>
      <c r="N216" s="15"/>
      <c r="O216" s="17">
        <v>13.2</v>
      </c>
      <c r="P216" s="15"/>
      <c r="R216">
        <v>640</v>
      </c>
      <c r="S216" s="14"/>
      <c r="T216">
        <v>0</v>
      </c>
      <c r="U216" s="17"/>
      <c r="V216" s="17">
        <v>41.47</v>
      </c>
      <c r="W216" s="15"/>
      <c r="X216" s="17"/>
      <c r="Y216" s="17">
        <v>21.39</v>
      </c>
      <c r="Z216" s="15"/>
      <c r="AA216" s="18"/>
      <c r="AB216" s="17">
        <v>15.84</v>
      </c>
      <c r="AC216" s="19"/>
      <c r="AD216" s="13"/>
      <c r="AE216" s="14" t="s">
        <v>628</v>
      </c>
    </row>
    <row r="217" spans="2:31" ht="15.75">
      <c r="B217" s="14" t="s">
        <v>629</v>
      </c>
      <c r="C217" s="14" t="s">
        <v>630</v>
      </c>
      <c r="D217" s="15"/>
      <c r="E217" s="20">
        <v>4485</v>
      </c>
      <c r="F217" s="14"/>
      <c r="G217">
        <v>1</v>
      </c>
      <c r="H217" s="15"/>
      <c r="I217" s="17">
        <v>44.56</v>
      </c>
      <c r="J217" s="15"/>
      <c r="K217" s="15"/>
      <c r="L217" s="17">
        <v>19.73</v>
      </c>
      <c r="M217" s="15"/>
      <c r="N217" s="15"/>
      <c r="O217" s="17">
        <v>15.27</v>
      </c>
      <c r="P217" s="15"/>
      <c r="R217" s="20">
        <v>3580</v>
      </c>
      <c r="S217" s="14"/>
      <c r="T217">
        <v>9</v>
      </c>
      <c r="U217" s="17"/>
      <c r="V217" s="17">
        <v>56.66</v>
      </c>
      <c r="W217" s="15"/>
      <c r="X217" s="17"/>
      <c r="Y217" s="17">
        <v>34.25</v>
      </c>
      <c r="Z217" s="15"/>
      <c r="AA217" s="18"/>
      <c r="AB217" s="17">
        <v>28.81</v>
      </c>
      <c r="AC217" s="19"/>
      <c r="AD217" s="13"/>
      <c r="AE217" s="14" t="s">
        <v>631</v>
      </c>
    </row>
    <row r="218" spans="2:31" ht="15.75">
      <c r="B218" s="14" t="s">
        <v>632</v>
      </c>
      <c r="C218" s="14" t="s">
        <v>633</v>
      </c>
      <c r="D218" s="15"/>
      <c r="E218" s="20">
        <v>2330</v>
      </c>
      <c r="F218" s="14"/>
      <c r="G218">
        <v>0</v>
      </c>
      <c r="H218" s="15"/>
      <c r="I218" s="17">
        <v>43.4</v>
      </c>
      <c r="J218" s="15"/>
      <c r="K218" s="15"/>
      <c r="L218" s="17">
        <v>15.78</v>
      </c>
      <c r="M218" s="15"/>
      <c r="N218" s="15"/>
      <c r="O218" s="17">
        <v>16.04</v>
      </c>
      <c r="P218" s="15"/>
      <c r="R218" s="20">
        <v>1670</v>
      </c>
      <c r="S218" s="14"/>
      <c r="T218">
        <v>1</v>
      </c>
      <c r="U218" s="17"/>
      <c r="V218" s="17">
        <v>48.22</v>
      </c>
      <c r="W218" s="15"/>
      <c r="X218" s="17"/>
      <c r="Y218" s="17">
        <v>17.66</v>
      </c>
      <c r="Z218" s="15"/>
      <c r="AA218" s="18"/>
      <c r="AB218" s="17">
        <v>14.8</v>
      </c>
      <c r="AC218" s="19"/>
      <c r="AD218" s="13"/>
      <c r="AE218" s="14" t="s">
        <v>634</v>
      </c>
    </row>
    <row r="219" spans="2:31" ht="15.75">
      <c r="B219" s="14" t="s">
        <v>635</v>
      </c>
      <c r="C219" s="14" t="s">
        <v>636</v>
      </c>
      <c r="D219" s="15"/>
      <c r="E219" s="20">
        <v>12672</v>
      </c>
      <c r="F219" s="14"/>
      <c r="G219">
        <v>12</v>
      </c>
      <c r="H219" s="15"/>
      <c r="I219" s="17">
        <v>38.68</v>
      </c>
      <c r="J219" s="15"/>
      <c r="K219" s="15"/>
      <c r="L219" s="17">
        <v>29.93</v>
      </c>
      <c r="M219" s="15"/>
      <c r="N219" s="15"/>
      <c r="O219" s="17">
        <v>16.24</v>
      </c>
      <c r="P219" s="15"/>
      <c r="R219" s="20">
        <v>5622</v>
      </c>
      <c r="S219" s="14"/>
      <c r="T219">
        <v>11</v>
      </c>
      <c r="U219" s="17"/>
      <c r="V219" s="17">
        <v>43.45</v>
      </c>
      <c r="W219" s="15"/>
      <c r="X219" s="17"/>
      <c r="Y219" s="17">
        <v>24.42</v>
      </c>
      <c r="Z219" s="15"/>
      <c r="AA219" s="18"/>
      <c r="AB219" s="17">
        <v>12.91</v>
      </c>
      <c r="AC219" s="19"/>
      <c r="AD219" s="13"/>
      <c r="AE219" s="14" t="s">
        <v>637</v>
      </c>
    </row>
    <row r="220" spans="2:31" ht="15.75">
      <c r="B220" s="14" t="s">
        <v>638</v>
      </c>
      <c r="C220" s="14" t="s">
        <v>639</v>
      </c>
      <c r="D220" s="15"/>
      <c r="E220" s="20">
        <v>44791</v>
      </c>
      <c r="F220" s="14"/>
      <c r="G220">
        <v>285</v>
      </c>
      <c r="H220" s="15"/>
      <c r="I220" s="17">
        <v>43.26</v>
      </c>
      <c r="J220" s="15"/>
      <c r="K220" s="15"/>
      <c r="L220" s="17">
        <v>34.3</v>
      </c>
      <c r="M220" s="15"/>
      <c r="N220" s="15"/>
      <c r="O220" s="17">
        <v>16.2</v>
      </c>
      <c r="P220" s="15"/>
      <c r="R220" s="20">
        <v>24044</v>
      </c>
      <c r="S220" s="14"/>
      <c r="T220">
        <v>102</v>
      </c>
      <c r="U220" s="17"/>
      <c r="V220" s="17">
        <v>38.26</v>
      </c>
      <c r="W220" s="15"/>
      <c r="X220" s="17"/>
      <c r="Y220" s="17">
        <v>31.42</v>
      </c>
      <c r="Z220" s="15"/>
      <c r="AA220" s="18"/>
      <c r="AB220" s="17">
        <v>10.05</v>
      </c>
      <c r="AC220" s="19"/>
      <c r="AD220" s="13"/>
      <c r="AE220" s="14" t="s">
        <v>640</v>
      </c>
    </row>
    <row r="221" spans="2:31" ht="15.75">
      <c r="B221" s="14" t="s">
        <v>641</v>
      </c>
      <c r="C221" s="14" t="s">
        <v>642</v>
      </c>
      <c r="D221" s="15"/>
      <c r="E221" s="20">
        <v>15809</v>
      </c>
      <c r="F221" s="14"/>
      <c r="G221">
        <v>4</v>
      </c>
      <c r="H221" s="15"/>
      <c r="I221" s="17">
        <v>42.44</v>
      </c>
      <c r="J221" s="15"/>
      <c r="K221" s="15"/>
      <c r="L221" s="17">
        <v>17.94</v>
      </c>
      <c r="M221" s="15"/>
      <c r="N221" s="15"/>
      <c r="O221" s="17">
        <v>15.03</v>
      </c>
      <c r="P221" s="15"/>
      <c r="R221" s="20">
        <v>12287</v>
      </c>
      <c r="S221" s="14"/>
      <c r="T221">
        <v>30</v>
      </c>
      <c r="U221" s="17"/>
      <c r="V221" s="17">
        <v>49.23</v>
      </c>
      <c r="W221" s="15"/>
      <c r="X221" s="17"/>
      <c r="Y221" s="17">
        <v>20.84</v>
      </c>
      <c r="Z221" s="15"/>
      <c r="AA221" s="18"/>
      <c r="AB221" s="17">
        <v>21.13</v>
      </c>
      <c r="AC221" s="19"/>
      <c r="AD221" s="13"/>
      <c r="AE221" s="14" t="s">
        <v>643</v>
      </c>
    </row>
    <row r="222" spans="2:31" ht="15.75">
      <c r="B222" s="14" t="s">
        <v>644</v>
      </c>
      <c r="C222" s="14" t="s">
        <v>645</v>
      </c>
      <c r="D222" s="15"/>
      <c r="E222" s="20">
        <v>3561</v>
      </c>
      <c r="F222" s="14"/>
      <c r="G222">
        <v>0</v>
      </c>
      <c r="H222" s="15"/>
      <c r="I222" s="17">
        <v>36.17</v>
      </c>
      <c r="J222" s="15"/>
      <c r="K222" s="15"/>
      <c r="L222" s="17">
        <v>19.1</v>
      </c>
      <c r="M222" s="15"/>
      <c r="N222" s="15"/>
      <c r="O222" s="17">
        <v>10.63</v>
      </c>
      <c r="P222" s="15"/>
      <c r="R222" s="20">
        <v>2610</v>
      </c>
      <c r="S222" s="14"/>
      <c r="T222">
        <v>3</v>
      </c>
      <c r="U222" s="17"/>
      <c r="V222" s="17">
        <v>37.93</v>
      </c>
      <c r="W222" s="15"/>
      <c r="X222" s="17"/>
      <c r="Y222" s="17">
        <v>20.98</v>
      </c>
      <c r="Z222" s="15"/>
      <c r="AA222" s="18"/>
      <c r="AB222" s="17">
        <v>11.45</v>
      </c>
      <c r="AC222" s="19"/>
      <c r="AD222" s="13"/>
      <c r="AE222" s="14" t="s">
        <v>646</v>
      </c>
    </row>
    <row r="223" spans="2:31" ht="15.75">
      <c r="B223" s="14" t="s">
        <v>647</v>
      </c>
      <c r="C223" s="14" t="s">
        <v>648</v>
      </c>
      <c r="D223" s="15"/>
      <c r="E223" s="20">
        <v>11245</v>
      </c>
      <c r="F223" s="14"/>
      <c r="G223">
        <v>6</v>
      </c>
      <c r="H223" s="15"/>
      <c r="I223" s="17">
        <v>44.12</v>
      </c>
      <c r="J223" s="15"/>
      <c r="K223" s="15"/>
      <c r="L223" s="17">
        <v>27.96</v>
      </c>
      <c r="M223" s="15"/>
      <c r="N223" s="15"/>
      <c r="O223" s="17">
        <v>24.6</v>
      </c>
      <c r="P223" s="15"/>
      <c r="R223" s="20">
        <v>8716</v>
      </c>
      <c r="S223" s="14"/>
      <c r="T223">
        <v>15</v>
      </c>
      <c r="U223" s="17"/>
      <c r="V223" s="17">
        <v>52.17</v>
      </c>
      <c r="W223" s="15"/>
      <c r="X223" s="17"/>
      <c r="Y223" s="17">
        <v>37.56</v>
      </c>
      <c r="Z223" s="15"/>
      <c r="AA223" s="18"/>
      <c r="AB223" s="17">
        <v>28.89</v>
      </c>
      <c r="AC223" s="19"/>
      <c r="AD223" s="13"/>
      <c r="AE223" s="14" t="s">
        <v>649</v>
      </c>
    </row>
    <row r="224" spans="2:31" ht="15.75">
      <c r="B224" s="14" t="s">
        <v>650</v>
      </c>
      <c r="C224" s="14" t="s">
        <v>651</v>
      </c>
      <c r="D224" s="15"/>
      <c r="E224" s="20">
        <v>31841</v>
      </c>
      <c r="F224" s="14"/>
      <c r="G224">
        <v>29</v>
      </c>
      <c r="H224" s="15"/>
      <c r="I224" s="17">
        <v>50.61</v>
      </c>
      <c r="J224" s="15"/>
      <c r="K224" s="15"/>
      <c r="L224" s="17">
        <v>51.62</v>
      </c>
      <c r="M224" s="15"/>
      <c r="N224" s="15"/>
      <c r="O224" s="17">
        <v>19.55</v>
      </c>
      <c r="P224" s="15"/>
      <c r="R224" s="20">
        <v>26172</v>
      </c>
      <c r="S224" s="14"/>
      <c r="T224">
        <v>4</v>
      </c>
      <c r="U224" s="17"/>
      <c r="V224" s="17">
        <v>47.38</v>
      </c>
      <c r="W224" s="15"/>
      <c r="X224" s="17"/>
      <c r="Y224" s="17">
        <v>42.72</v>
      </c>
      <c r="Z224" s="15"/>
      <c r="AA224" s="18"/>
      <c r="AB224" s="17">
        <v>16.18</v>
      </c>
      <c r="AC224" s="19"/>
      <c r="AD224" s="13"/>
      <c r="AE224" s="14" t="s">
        <v>652</v>
      </c>
    </row>
    <row r="225" spans="2:31" ht="15.75">
      <c r="B225" s="14" t="s">
        <v>653</v>
      </c>
      <c r="C225" s="14" t="s">
        <v>654</v>
      </c>
      <c r="D225" s="15"/>
      <c r="E225" s="20">
        <v>1897</v>
      </c>
      <c r="F225" s="14"/>
      <c r="G225">
        <v>10</v>
      </c>
      <c r="H225" s="15"/>
      <c r="I225" s="17">
        <v>51.11</v>
      </c>
      <c r="J225" s="15"/>
      <c r="K225" s="15"/>
      <c r="L225" s="17">
        <v>8.74</v>
      </c>
      <c r="M225" s="15"/>
      <c r="N225" s="15"/>
      <c r="O225" s="17">
        <v>5.78</v>
      </c>
      <c r="P225" s="15"/>
      <c r="R225" s="20">
        <v>1852</v>
      </c>
      <c r="S225" s="14"/>
      <c r="T225">
        <v>1</v>
      </c>
      <c r="U225" s="17"/>
      <c r="V225" s="17">
        <v>34.01</v>
      </c>
      <c r="W225" s="15"/>
      <c r="X225" s="17"/>
      <c r="Y225" s="17">
        <v>19.76</v>
      </c>
      <c r="Z225" s="15"/>
      <c r="AA225" s="18"/>
      <c r="AB225" s="17">
        <v>8.04</v>
      </c>
      <c r="AC225" s="19"/>
      <c r="AD225" s="13"/>
      <c r="AE225" s="14" t="s">
        <v>655</v>
      </c>
    </row>
    <row r="226" spans="2:31" ht="15.75">
      <c r="B226" s="14" t="s">
        <v>656</v>
      </c>
      <c r="C226" s="14" t="s">
        <v>657</v>
      </c>
      <c r="D226" s="15"/>
      <c r="E226" s="20">
        <v>1382</v>
      </c>
      <c r="F226" s="14"/>
      <c r="G226">
        <v>1</v>
      </c>
      <c r="H226" s="15"/>
      <c r="I226" s="17">
        <v>29.96</v>
      </c>
      <c r="J226" s="15"/>
      <c r="K226" s="15"/>
      <c r="L226" s="17">
        <v>11.67</v>
      </c>
      <c r="M226" s="15"/>
      <c r="N226" s="15"/>
      <c r="O226" s="17">
        <v>17.8</v>
      </c>
      <c r="P226" s="15"/>
      <c r="R226">
        <v>941</v>
      </c>
      <c r="S226" s="14"/>
      <c r="T226">
        <v>0</v>
      </c>
      <c r="U226" s="17"/>
      <c r="V226" s="17">
        <v>18.88</v>
      </c>
      <c r="W226" s="15"/>
      <c r="X226" s="17"/>
      <c r="Y226" s="17">
        <v>20.73</v>
      </c>
      <c r="Z226" s="15"/>
      <c r="AA226" s="18"/>
      <c r="AB226" s="17">
        <v>5.71</v>
      </c>
      <c r="AC226" s="19"/>
      <c r="AD226" s="13"/>
      <c r="AE226" s="14" t="s">
        <v>658</v>
      </c>
    </row>
    <row r="227" spans="2:31" ht="15.75">
      <c r="B227" s="14" t="s">
        <v>659</v>
      </c>
      <c r="C227" s="14" t="s">
        <v>660</v>
      </c>
      <c r="D227" s="15"/>
      <c r="E227" s="20">
        <v>10685</v>
      </c>
      <c r="F227" s="14"/>
      <c r="G227">
        <v>11</v>
      </c>
      <c r="H227" s="15"/>
      <c r="I227" s="17">
        <v>47.4</v>
      </c>
      <c r="J227" s="15"/>
      <c r="K227" s="15"/>
      <c r="L227" s="17">
        <v>17.5</v>
      </c>
      <c r="M227" s="15"/>
      <c r="N227" s="15"/>
      <c r="O227" s="17">
        <v>25.44</v>
      </c>
      <c r="P227" s="15"/>
      <c r="R227" s="20">
        <v>5499</v>
      </c>
      <c r="S227" s="14"/>
      <c r="T227">
        <v>18</v>
      </c>
      <c r="U227" s="17"/>
      <c r="V227" s="17">
        <v>42.61</v>
      </c>
      <c r="W227" s="15"/>
      <c r="X227" s="17"/>
      <c r="Y227" s="17">
        <v>18.37</v>
      </c>
      <c r="Z227" s="15"/>
      <c r="AA227" s="18"/>
      <c r="AB227" s="17">
        <v>20.6</v>
      </c>
      <c r="AC227" s="19"/>
      <c r="AD227" s="13"/>
      <c r="AE227" s="14" t="s">
        <v>661</v>
      </c>
    </row>
    <row r="228" spans="2:31" ht="15.75">
      <c r="B228" s="14" t="s">
        <v>662</v>
      </c>
      <c r="C228" s="14" t="s">
        <v>663</v>
      </c>
      <c r="D228" s="15"/>
      <c r="E228" s="20">
        <v>2847</v>
      </c>
      <c r="F228" s="14"/>
      <c r="G228">
        <v>1</v>
      </c>
      <c r="H228" s="15"/>
      <c r="I228" s="17">
        <v>44.91</v>
      </c>
      <c r="J228" s="15"/>
      <c r="K228" s="15"/>
      <c r="L228" s="17">
        <v>29.8</v>
      </c>
      <c r="M228" s="15"/>
      <c r="N228" s="15"/>
      <c r="O228" s="17">
        <v>9.85</v>
      </c>
      <c r="P228" s="15"/>
      <c r="R228" s="20">
        <v>1921</v>
      </c>
      <c r="S228" s="14"/>
      <c r="T228">
        <v>1</v>
      </c>
      <c r="U228" s="17"/>
      <c r="V228" s="17">
        <v>49.8</v>
      </c>
      <c r="W228" s="15"/>
      <c r="X228" s="17"/>
      <c r="Y228" s="17">
        <v>30.3</v>
      </c>
      <c r="Z228" s="15"/>
      <c r="AA228" s="18"/>
      <c r="AB228" s="17">
        <v>13.83</v>
      </c>
      <c r="AC228" s="19"/>
      <c r="AD228" s="13"/>
      <c r="AE228" s="14" t="s">
        <v>664</v>
      </c>
    </row>
    <row r="229" spans="2:31" ht="15.75">
      <c r="B229" s="14" t="s">
        <v>665</v>
      </c>
      <c r="C229" s="14" t="s">
        <v>666</v>
      </c>
      <c r="D229" s="15"/>
      <c r="E229" s="20">
        <v>7772</v>
      </c>
      <c r="F229" s="14"/>
      <c r="G229">
        <v>25</v>
      </c>
      <c r="H229" s="15"/>
      <c r="I229" s="17">
        <v>63.73</v>
      </c>
      <c r="J229" s="15"/>
      <c r="K229" s="15"/>
      <c r="L229" s="17">
        <v>8.6</v>
      </c>
      <c r="M229" s="15"/>
      <c r="N229" s="15"/>
      <c r="O229" s="17">
        <v>42.85</v>
      </c>
      <c r="P229" s="15"/>
      <c r="R229" s="20">
        <v>5379</v>
      </c>
      <c r="S229" s="14"/>
      <c r="T229">
        <v>14</v>
      </c>
      <c r="U229" s="17"/>
      <c r="V229" s="17">
        <v>52.21</v>
      </c>
      <c r="W229" s="15"/>
      <c r="X229" s="17"/>
      <c r="Y229" s="17">
        <v>19.72</v>
      </c>
      <c r="Z229" s="15"/>
      <c r="AA229" s="18"/>
      <c r="AB229" s="17">
        <v>20.33</v>
      </c>
      <c r="AC229" s="19"/>
      <c r="AD229" s="13"/>
      <c r="AE229" s="14" t="s">
        <v>667</v>
      </c>
    </row>
    <row r="230" spans="2:31" ht="15.75">
      <c r="B230" s="14" t="s">
        <v>668</v>
      </c>
      <c r="C230" s="14" t="s">
        <v>669</v>
      </c>
      <c r="D230" s="15"/>
      <c r="E230" s="20">
        <v>37809</v>
      </c>
      <c r="F230" s="14"/>
      <c r="G230">
        <v>40</v>
      </c>
      <c r="H230" s="15"/>
      <c r="I230" s="17">
        <v>51.36</v>
      </c>
      <c r="J230" s="15"/>
      <c r="K230" s="15"/>
      <c r="L230" s="17">
        <v>34.53</v>
      </c>
      <c r="M230" s="15"/>
      <c r="N230" s="15"/>
      <c r="O230" s="17">
        <v>19.09</v>
      </c>
      <c r="P230" s="15"/>
      <c r="R230" s="20">
        <v>25722</v>
      </c>
      <c r="S230" s="14"/>
      <c r="T230">
        <v>27</v>
      </c>
      <c r="U230" s="17"/>
      <c r="V230" s="17">
        <v>54.74</v>
      </c>
      <c r="W230" s="15"/>
      <c r="X230" s="17"/>
      <c r="Y230" s="17">
        <v>30.12</v>
      </c>
      <c r="Z230" s="15"/>
      <c r="AA230" s="18"/>
      <c r="AB230" s="17">
        <v>16.75</v>
      </c>
      <c r="AC230" s="19"/>
      <c r="AD230" s="13"/>
      <c r="AE230" s="14" t="s">
        <v>670</v>
      </c>
    </row>
    <row r="231" spans="2:31" ht="15.75">
      <c r="B231" s="14" t="s">
        <v>671</v>
      </c>
      <c r="C231" s="14" t="s">
        <v>672</v>
      </c>
      <c r="D231" s="15"/>
      <c r="E231" s="20">
        <v>19871</v>
      </c>
      <c r="F231" s="14"/>
      <c r="G231">
        <v>20</v>
      </c>
      <c r="H231" s="15"/>
      <c r="I231" s="17">
        <v>51.06</v>
      </c>
      <c r="J231" s="15"/>
      <c r="K231" s="15"/>
      <c r="L231" s="17">
        <v>27.9</v>
      </c>
      <c r="M231" s="15"/>
      <c r="N231" s="15"/>
      <c r="O231" s="17">
        <v>17.03</v>
      </c>
      <c r="P231" s="15"/>
      <c r="R231" s="20">
        <v>17374</v>
      </c>
      <c r="S231" s="14"/>
      <c r="T231">
        <v>20</v>
      </c>
      <c r="U231" s="17"/>
      <c r="V231" s="17">
        <v>49.76</v>
      </c>
      <c r="W231" s="15"/>
      <c r="X231" s="17"/>
      <c r="Y231" s="17">
        <v>31.87</v>
      </c>
      <c r="Z231" s="15"/>
      <c r="AA231" s="18"/>
      <c r="AB231" s="17">
        <v>15.65</v>
      </c>
      <c r="AC231" s="19"/>
      <c r="AD231" s="13"/>
      <c r="AE231" s="14" t="s">
        <v>673</v>
      </c>
    </row>
    <row r="232" spans="2:31" ht="15.75">
      <c r="B232" s="14" t="s">
        <v>674</v>
      </c>
      <c r="C232" s="14" t="s">
        <v>675</v>
      </c>
      <c r="D232" s="15"/>
      <c r="E232">
        <v>723</v>
      </c>
      <c r="F232" s="14"/>
      <c r="G232">
        <v>0</v>
      </c>
      <c r="H232" s="15"/>
      <c r="I232" s="17">
        <v>38.86</v>
      </c>
      <c r="J232" s="15"/>
      <c r="K232" s="15"/>
      <c r="L232" s="17">
        <v>18.71</v>
      </c>
      <c r="M232" s="15"/>
      <c r="N232" s="15"/>
      <c r="O232" s="17">
        <v>12.43</v>
      </c>
      <c r="P232" s="15"/>
      <c r="R232">
        <v>937</v>
      </c>
      <c r="S232" s="14"/>
      <c r="T232">
        <v>0</v>
      </c>
      <c r="U232" s="17"/>
      <c r="V232" s="17">
        <v>36.9</v>
      </c>
      <c r="W232" s="15"/>
      <c r="X232" s="17"/>
      <c r="Y232" s="17">
        <v>12.81</v>
      </c>
      <c r="Z232" s="15"/>
      <c r="AA232" s="18"/>
      <c r="AB232" s="17">
        <v>12.08</v>
      </c>
      <c r="AC232" s="19"/>
      <c r="AD232" s="13"/>
      <c r="AE232" s="14" t="s">
        <v>676</v>
      </c>
    </row>
    <row r="233" spans="2:31" ht="15.75">
      <c r="B233" s="14" t="s">
        <v>677</v>
      </c>
      <c r="C233" s="14" t="s">
        <v>678</v>
      </c>
      <c r="D233" s="15"/>
      <c r="E233" s="20">
        <v>1375</v>
      </c>
      <c r="F233" s="14"/>
      <c r="G233">
        <v>0</v>
      </c>
      <c r="H233" s="15"/>
      <c r="I233" s="17">
        <v>32.77</v>
      </c>
      <c r="J233" s="15"/>
      <c r="K233" s="15"/>
      <c r="L233" s="17">
        <v>14.45</v>
      </c>
      <c r="M233" s="15"/>
      <c r="N233" s="15"/>
      <c r="O233" s="17">
        <v>11.19</v>
      </c>
      <c r="P233" s="15"/>
      <c r="R233" s="20">
        <v>1435</v>
      </c>
      <c r="S233" s="14"/>
      <c r="T233">
        <v>0</v>
      </c>
      <c r="U233" s="17"/>
      <c r="V233" s="17">
        <v>37.35</v>
      </c>
      <c r="W233" s="15"/>
      <c r="X233" s="17"/>
      <c r="Y233" s="17">
        <v>15.8</v>
      </c>
      <c r="Z233" s="15"/>
      <c r="AA233" s="18"/>
      <c r="AB233" s="17">
        <v>10.43</v>
      </c>
      <c r="AC233" s="19"/>
      <c r="AD233" s="13"/>
      <c r="AE233" s="14" t="s">
        <v>679</v>
      </c>
    </row>
    <row r="234" spans="2:31" ht="15.75">
      <c r="B234" s="14" t="s">
        <v>680</v>
      </c>
      <c r="C234" s="14" t="s">
        <v>681</v>
      </c>
      <c r="D234" s="15"/>
      <c r="E234">
        <v>574</v>
      </c>
      <c r="F234" s="14"/>
      <c r="G234">
        <v>0</v>
      </c>
      <c r="H234" s="15"/>
      <c r="I234" s="17">
        <v>44.03</v>
      </c>
      <c r="J234" s="15"/>
      <c r="K234" s="15"/>
      <c r="L234" s="17">
        <v>30.46</v>
      </c>
      <c r="M234" s="15"/>
      <c r="N234" s="15"/>
      <c r="O234" s="17">
        <v>18.13</v>
      </c>
      <c r="P234" s="15"/>
      <c r="R234">
        <v>827</v>
      </c>
      <c r="S234" s="14"/>
      <c r="T234">
        <v>0</v>
      </c>
      <c r="U234" s="17"/>
      <c r="V234" s="17">
        <v>29.6</v>
      </c>
      <c r="W234" s="15"/>
      <c r="X234" s="17"/>
      <c r="Y234" s="17">
        <v>20.46</v>
      </c>
      <c r="Z234" s="15"/>
      <c r="AA234" s="18"/>
      <c r="AB234" s="17">
        <v>10.47</v>
      </c>
      <c r="AC234" s="19"/>
      <c r="AD234" s="13"/>
      <c r="AE234" s="14" t="s">
        <v>682</v>
      </c>
    </row>
    <row r="235" spans="2:31" ht="15.75">
      <c r="B235" s="14" t="s">
        <v>683</v>
      </c>
      <c r="C235" s="14" t="s">
        <v>684</v>
      </c>
      <c r="D235" s="15"/>
      <c r="E235" s="20">
        <v>3266</v>
      </c>
      <c r="F235" s="14"/>
      <c r="G235">
        <v>0</v>
      </c>
      <c r="H235" s="15"/>
      <c r="I235" s="17">
        <v>36.15</v>
      </c>
      <c r="J235" s="15"/>
      <c r="K235" s="15"/>
      <c r="L235" s="17">
        <v>18.57</v>
      </c>
      <c r="M235" s="15"/>
      <c r="N235" s="15"/>
      <c r="O235" s="17">
        <v>11.45</v>
      </c>
      <c r="P235" s="15"/>
      <c r="R235" s="20">
        <v>3007</v>
      </c>
      <c r="S235" s="14"/>
      <c r="T235">
        <v>1</v>
      </c>
      <c r="U235" s="17"/>
      <c r="V235" s="17">
        <v>33.94</v>
      </c>
      <c r="W235" s="15"/>
      <c r="X235" s="17"/>
      <c r="Y235" s="17">
        <v>21.78</v>
      </c>
      <c r="Z235" s="15"/>
      <c r="AA235" s="18"/>
      <c r="AB235" s="17">
        <v>11.98</v>
      </c>
      <c r="AC235" s="19"/>
      <c r="AD235" s="13"/>
      <c r="AE235" s="14" t="s">
        <v>685</v>
      </c>
    </row>
    <row r="236" spans="2:31" ht="15.75">
      <c r="B236" s="14" t="s">
        <v>686</v>
      </c>
      <c r="C236" s="14" t="s">
        <v>687</v>
      </c>
      <c r="D236" s="15"/>
      <c r="E236" s="20">
        <v>3427</v>
      </c>
      <c r="F236" s="14"/>
      <c r="G236">
        <v>0</v>
      </c>
      <c r="H236" s="15"/>
      <c r="I236" s="17">
        <v>45.33</v>
      </c>
      <c r="J236" s="15"/>
      <c r="K236" s="15"/>
      <c r="L236" s="17">
        <v>17.11</v>
      </c>
      <c r="M236" s="15"/>
      <c r="N236" s="15"/>
      <c r="O236" s="17">
        <v>15.65</v>
      </c>
      <c r="P236" s="15"/>
      <c r="R236" s="20">
        <v>1939</v>
      </c>
      <c r="S236" s="14"/>
      <c r="T236">
        <v>2</v>
      </c>
      <c r="U236" s="17"/>
      <c r="V236" s="17">
        <v>45.95</v>
      </c>
      <c r="W236" s="15"/>
      <c r="X236" s="17"/>
      <c r="Y236" s="17">
        <v>15.42</v>
      </c>
      <c r="Z236" s="15"/>
      <c r="AA236" s="18"/>
      <c r="AB236" s="17">
        <v>16.57</v>
      </c>
      <c r="AC236" s="19"/>
      <c r="AD236" s="13"/>
      <c r="AE236" s="14" t="s">
        <v>688</v>
      </c>
    </row>
    <row r="237" spans="2:31" ht="15.75">
      <c r="B237" s="14" t="s">
        <v>689</v>
      </c>
      <c r="C237" s="14" t="s">
        <v>690</v>
      </c>
      <c r="D237" s="15"/>
      <c r="E237" s="20">
        <v>42320</v>
      </c>
      <c r="F237" s="14"/>
      <c r="G237">
        <v>13</v>
      </c>
      <c r="H237" s="15"/>
      <c r="I237" s="17">
        <v>39.54</v>
      </c>
      <c r="J237" s="15"/>
      <c r="K237" s="15"/>
      <c r="L237" s="17">
        <v>14.79</v>
      </c>
      <c r="M237" s="15"/>
      <c r="N237" s="15"/>
      <c r="O237" s="17">
        <v>13.42</v>
      </c>
      <c r="P237" s="15"/>
      <c r="R237" s="20">
        <v>29319</v>
      </c>
      <c r="S237" s="14"/>
      <c r="T237">
        <v>36</v>
      </c>
      <c r="U237" s="17"/>
      <c r="V237" s="17">
        <v>46.85</v>
      </c>
      <c r="W237" s="15"/>
      <c r="X237" s="17"/>
      <c r="Y237" s="17">
        <v>18.2</v>
      </c>
      <c r="Z237" s="15"/>
      <c r="AA237" s="18"/>
      <c r="AB237" s="17">
        <v>18.49</v>
      </c>
      <c r="AC237" s="19"/>
      <c r="AD237" s="13"/>
      <c r="AE237" s="14" t="s">
        <v>691</v>
      </c>
    </row>
    <row r="238" spans="2:31" ht="15.75">
      <c r="B238" s="14" t="s">
        <v>692</v>
      </c>
      <c r="C238" s="14" t="s">
        <v>693</v>
      </c>
      <c r="D238" s="15"/>
      <c r="E238" s="20">
        <v>53939</v>
      </c>
      <c r="F238" s="14"/>
      <c r="G238">
        <v>31</v>
      </c>
      <c r="H238" s="15"/>
      <c r="I238" s="17">
        <v>46.1</v>
      </c>
      <c r="J238" s="15"/>
      <c r="K238" s="15"/>
      <c r="L238" s="17">
        <v>25.87</v>
      </c>
      <c r="M238" s="15"/>
      <c r="N238" s="15"/>
      <c r="O238" s="17">
        <v>18.33</v>
      </c>
      <c r="P238" s="15"/>
      <c r="R238" s="20">
        <v>35324</v>
      </c>
      <c r="S238" s="14"/>
      <c r="T238">
        <v>27</v>
      </c>
      <c r="U238" s="17"/>
      <c r="V238" s="17">
        <v>49.95</v>
      </c>
      <c r="W238" s="15"/>
      <c r="X238" s="17"/>
      <c r="Y238" s="17">
        <v>23.96</v>
      </c>
      <c r="Z238" s="15"/>
      <c r="AA238" s="18"/>
      <c r="AB238" s="17">
        <v>19.99</v>
      </c>
      <c r="AC238" s="19"/>
      <c r="AD238" s="13"/>
      <c r="AE238" s="14" t="s">
        <v>694</v>
      </c>
    </row>
    <row r="239" spans="2:31" ht="15.75">
      <c r="B239" s="14" t="s">
        <v>695</v>
      </c>
      <c r="C239" s="14" t="s">
        <v>696</v>
      </c>
      <c r="D239" s="15"/>
      <c r="E239">
        <v>292</v>
      </c>
      <c r="F239" s="14"/>
      <c r="G239">
        <v>0</v>
      </c>
      <c r="H239" s="15"/>
      <c r="I239" s="17">
        <v>25.81</v>
      </c>
      <c r="J239" s="15"/>
      <c r="K239" s="15"/>
      <c r="L239" s="17">
        <v>14.27</v>
      </c>
      <c r="M239" s="15"/>
      <c r="N239" s="15"/>
      <c r="O239" s="17">
        <v>10.3</v>
      </c>
      <c r="P239" s="15"/>
      <c r="R239">
        <v>183</v>
      </c>
      <c r="S239" s="14"/>
      <c r="T239">
        <v>0</v>
      </c>
      <c r="U239" s="17"/>
      <c r="V239" s="17">
        <v>25.4</v>
      </c>
      <c r="W239" s="15"/>
      <c r="X239" s="17"/>
      <c r="Y239" s="17">
        <v>17.76</v>
      </c>
      <c r="Z239" s="15"/>
      <c r="AA239" s="18"/>
      <c r="AB239" s="17">
        <v>7.06</v>
      </c>
      <c r="AC239" s="19"/>
      <c r="AD239" s="13"/>
      <c r="AE239" s="14" t="s">
        <v>697</v>
      </c>
    </row>
    <row r="240" spans="2:31" ht="15.75">
      <c r="B240" s="14" t="s">
        <v>698</v>
      </c>
      <c r="C240" s="14" t="s">
        <v>699</v>
      </c>
      <c r="D240" s="15"/>
      <c r="E240" s="20">
        <v>14178</v>
      </c>
      <c r="F240" s="14"/>
      <c r="G240">
        <v>10</v>
      </c>
      <c r="H240" s="15"/>
      <c r="I240" s="17">
        <v>30.08</v>
      </c>
      <c r="J240" s="15"/>
      <c r="K240" s="15"/>
      <c r="L240" s="17">
        <v>14.6</v>
      </c>
      <c r="M240" s="15"/>
      <c r="N240" s="15"/>
      <c r="O240" s="17">
        <v>8.38</v>
      </c>
      <c r="P240" s="15"/>
      <c r="R240" s="20">
        <v>10313</v>
      </c>
      <c r="S240" s="14"/>
      <c r="T240">
        <v>4</v>
      </c>
      <c r="U240" s="17"/>
      <c r="V240" s="17">
        <v>35.83</v>
      </c>
      <c r="W240" s="15"/>
      <c r="X240" s="17"/>
      <c r="Y240" s="17">
        <v>15.52</v>
      </c>
      <c r="Z240" s="15"/>
      <c r="AA240" s="18"/>
      <c r="AB240" s="17">
        <v>10.02</v>
      </c>
      <c r="AC240" s="19"/>
      <c r="AD240" s="13"/>
      <c r="AE240" s="14" t="s">
        <v>700</v>
      </c>
    </row>
    <row r="241" spans="2:31" ht="15.75">
      <c r="B241" s="14" t="s">
        <v>701</v>
      </c>
      <c r="C241" s="14" t="s">
        <v>702</v>
      </c>
      <c r="D241" s="15"/>
      <c r="E241">
        <v>450</v>
      </c>
      <c r="F241" s="14"/>
      <c r="G241">
        <v>0</v>
      </c>
      <c r="H241" s="15"/>
      <c r="I241" s="17">
        <v>39.44</v>
      </c>
      <c r="J241" s="15"/>
      <c r="K241" s="15"/>
      <c r="L241" s="17">
        <v>10.75</v>
      </c>
      <c r="M241" s="15"/>
      <c r="N241" s="15"/>
      <c r="O241" s="17">
        <v>8.64</v>
      </c>
      <c r="P241" s="15"/>
      <c r="R241">
        <v>182</v>
      </c>
      <c r="S241" s="14"/>
      <c r="T241">
        <v>0</v>
      </c>
      <c r="U241" s="17"/>
      <c r="V241" s="17">
        <v>37.08</v>
      </c>
      <c r="W241" s="15"/>
      <c r="X241" s="17"/>
      <c r="Y241" s="17">
        <v>8.3</v>
      </c>
      <c r="Z241" s="15"/>
      <c r="AA241" s="18"/>
      <c r="AB241" s="17">
        <v>10.4</v>
      </c>
      <c r="AC241" s="19"/>
      <c r="AD241" s="13"/>
      <c r="AE241" s="14" t="s">
        <v>703</v>
      </c>
    </row>
    <row r="242" spans="2:31" ht="15.75">
      <c r="B242" s="14" t="s">
        <v>704</v>
      </c>
      <c r="C242" s="14" t="s">
        <v>705</v>
      </c>
      <c r="D242" s="15"/>
      <c r="E242">
        <v>842</v>
      </c>
      <c r="F242" s="14"/>
      <c r="G242">
        <v>0</v>
      </c>
      <c r="H242" s="15"/>
      <c r="I242" s="17">
        <v>45.61</v>
      </c>
      <c r="J242" s="15"/>
      <c r="K242" s="15"/>
      <c r="L242" s="17">
        <v>29.2</v>
      </c>
      <c r="M242" s="15"/>
      <c r="N242" s="15"/>
      <c r="O242" s="17">
        <v>16.81</v>
      </c>
      <c r="P242" s="15"/>
      <c r="R242">
        <v>599</v>
      </c>
      <c r="S242" s="14"/>
      <c r="T242">
        <v>0</v>
      </c>
      <c r="U242" s="17"/>
      <c r="V242" s="17">
        <v>47.32</v>
      </c>
      <c r="W242" s="15"/>
      <c r="X242" s="17"/>
      <c r="Y242" s="17">
        <v>31.45</v>
      </c>
      <c r="Z242" s="15"/>
      <c r="AA242" s="18"/>
      <c r="AB242" s="17">
        <v>19.26</v>
      </c>
      <c r="AC242" s="19"/>
      <c r="AD242" s="13"/>
      <c r="AE242" s="14" t="s">
        <v>706</v>
      </c>
    </row>
    <row r="243" spans="2:31" ht="15.75">
      <c r="B243" s="14" t="s">
        <v>707</v>
      </c>
      <c r="C243" s="14" t="s">
        <v>708</v>
      </c>
      <c r="D243" s="15"/>
      <c r="E243" s="20">
        <v>3703</v>
      </c>
      <c r="F243" s="14"/>
      <c r="G243">
        <v>5</v>
      </c>
      <c r="H243" s="15"/>
      <c r="I243" s="17">
        <v>47.8</v>
      </c>
      <c r="J243" s="15"/>
      <c r="K243" s="15"/>
      <c r="L243" s="17">
        <v>27.04</v>
      </c>
      <c r="M243" s="15"/>
      <c r="N243" s="15"/>
      <c r="O243" s="17">
        <v>16.8</v>
      </c>
      <c r="P243" s="15"/>
      <c r="R243" s="20">
        <v>2350</v>
      </c>
      <c r="S243" s="14"/>
      <c r="T243">
        <v>1</v>
      </c>
      <c r="U243" s="17"/>
      <c r="V243" s="17">
        <v>49.98</v>
      </c>
      <c r="W243" s="15"/>
      <c r="X243" s="17"/>
      <c r="Y243" s="17">
        <v>25.32</v>
      </c>
      <c r="Z243" s="15"/>
      <c r="AA243" s="18"/>
      <c r="AB243" s="17">
        <v>17.22</v>
      </c>
      <c r="AC243" s="19"/>
      <c r="AD243" s="13"/>
      <c r="AE243" s="14" t="s">
        <v>709</v>
      </c>
    </row>
    <row r="244" spans="2:31" ht="15.75">
      <c r="B244" s="14" t="s">
        <v>710</v>
      </c>
      <c r="C244" s="14" t="s">
        <v>711</v>
      </c>
      <c r="D244" s="15"/>
      <c r="E244" s="20">
        <v>27712</v>
      </c>
      <c r="F244" s="14"/>
      <c r="G244">
        <v>25</v>
      </c>
      <c r="H244" s="15"/>
      <c r="I244" s="17">
        <v>40.71</v>
      </c>
      <c r="J244" s="15"/>
      <c r="K244" s="15"/>
      <c r="L244" s="17">
        <v>22.93</v>
      </c>
      <c r="M244" s="15"/>
      <c r="N244" s="15"/>
      <c r="O244" s="17">
        <v>16.45</v>
      </c>
      <c r="P244" s="15"/>
      <c r="R244" s="20">
        <v>24814</v>
      </c>
      <c r="S244" s="14"/>
      <c r="T244">
        <v>11</v>
      </c>
      <c r="U244" s="17"/>
      <c r="V244" s="17">
        <v>42.28</v>
      </c>
      <c r="W244" s="15"/>
      <c r="X244" s="17"/>
      <c r="Y244" s="17">
        <v>16</v>
      </c>
      <c r="Z244" s="15"/>
      <c r="AA244" s="18"/>
      <c r="AB244" s="17">
        <v>11.65</v>
      </c>
      <c r="AC244" s="19"/>
      <c r="AD244" s="13"/>
      <c r="AE244" s="14" t="s">
        <v>712</v>
      </c>
    </row>
    <row r="245" spans="2:31" ht="15.75">
      <c r="B245" s="14" t="s">
        <v>713</v>
      </c>
      <c r="C245" s="14" t="s">
        <v>714</v>
      </c>
      <c r="D245" s="15"/>
      <c r="E245" s="20">
        <v>3695</v>
      </c>
      <c r="F245" s="14"/>
      <c r="G245">
        <v>0</v>
      </c>
      <c r="H245" s="15"/>
      <c r="I245" s="17">
        <v>35.28</v>
      </c>
      <c r="J245" s="15"/>
      <c r="K245" s="15"/>
      <c r="L245" s="17">
        <v>9.65</v>
      </c>
      <c r="M245" s="15"/>
      <c r="N245" s="15"/>
      <c r="O245" s="17">
        <v>8.87</v>
      </c>
      <c r="P245" s="15"/>
      <c r="R245" s="20">
        <v>2078</v>
      </c>
      <c r="S245" s="14"/>
      <c r="T245">
        <v>0</v>
      </c>
      <c r="U245" s="17"/>
      <c r="V245" s="17">
        <v>36.21</v>
      </c>
      <c r="W245" s="15"/>
      <c r="X245" s="17"/>
      <c r="Y245" s="17">
        <v>10.48</v>
      </c>
      <c r="Z245" s="15"/>
      <c r="AA245" s="18"/>
      <c r="AB245" s="17">
        <v>9.46</v>
      </c>
      <c r="AC245" s="19"/>
      <c r="AD245" s="13"/>
      <c r="AE245" s="14" t="s">
        <v>715</v>
      </c>
    </row>
    <row r="246" spans="2:31" ht="15.75">
      <c r="B246" s="14" t="s">
        <v>716</v>
      </c>
      <c r="C246" s="14" t="s">
        <v>717</v>
      </c>
      <c r="D246" s="15"/>
      <c r="E246" s="20">
        <v>12094</v>
      </c>
      <c r="F246" s="14"/>
      <c r="G246">
        <v>7</v>
      </c>
      <c r="H246" s="15"/>
      <c r="I246" s="17">
        <v>42.6</v>
      </c>
      <c r="J246" s="15"/>
      <c r="K246" s="15"/>
      <c r="L246" s="17">
        <v>18.08</v>
      </c>
      <c r="M246" s="15"/>
      <c r="N246" s="15"/>
      <c r="O246" s="17">
        <v>15.44</v>
      </c>
      <c r="P246" s="15"/>
      <c r="R246" s="20">
        <v>6244</v>
      </c>
      <c r="S246" s="14"/>
      <c r="T246">
        <v>4</v>
      </c>
      <c r="U246" s="17"/>
      <c r="V246" s="17">
        <v>48.29</v>
      </c>
      <c r="W246" s="15"/>
      <c r="X246" s="17"/>
      <c r="Y246" s="17">
        <v>15.57</v>
      </c>
      <c r="Z246" s="15"/>
      <c r="AA246" s="18"/>
      <c r="AB246" s="17">
        <v>14.77</v>
      </c>
      <c r="AC246" s="19"/>
      <c r="AD246" s="13"/>
      <c r="AE246" s="14" t="s">
        <v>718</v>
      </c>
    </row>
    <row r="247" spans="2:31" ht="15.75">
      <c r="B247" s="14" t="s">
        <v>719</v>
      </c>
      <c r="C247" s="14" t="s">
        <v>720</v>
      </c>
      <c r="D247" s="15"/>
      <c r="E247" s="20">
        <v>5004</v>
      </c>
      <c r="F247" s="14"/>
      <c r="G247">
        <v>1</v>
      </c>
      <c r="H247" s="15"/>
      <c r="I247" s="17">
        <v>37.45</v>
      </c>
      <c r="J247" s="15"/>
      <c r="K247" s="15"/>
      <c r="L247" s="17">
        <v>18.22</v>
      </c>
      <c r="M247" s="15"/>
      <c r="N247" s="15"/>
      <c r="O247" s="17">
        <v>7.99</v>
      </c>
      <c r="P247" s="15"/>
      <c r="R247" s="20">
        <v>4813</v>
      </c>
      <c r="S247" s="14"/>
      <c r="T247">
        <v>3</v>
      </c>
      <c r="U247" s="17"/>
      <c r="V247" s="17">
        <v>42.89</v>
      </c>
      <c r="W247" s="15"/>
      <c r="X247" s="17"/>
      <c r="Y247" s="17">
        <v>15.46</v>
      </c>
      <c r="Z247" s="15"/>
      <c r="AA247" s="18"/>
      <c r="AB247" s="17">
        <v>10.25</v>
      </c>
      <c r="AC247" s="19"/>
      <c r="AD247" s="13"/>
      <c r="AE247" s="14" t="s">
        <v>721</v>
      </c>
    </row>
    <row r="248" spans="2:31" ht="15.75">
      <c r="B248" s="14" t="s">
        <v>722</v>
      </c>
      <c r="C248" s="14" t="s">
        <v>723</v>
      </c>
      <c r="D248" s="15"/>
      <c r="E248" s="20">
        <v>2019</v>
      </c>
      <c r="F248" s="14"/>
      <c r="G248">
        <v>0</v>
      </c>
      <c r="H248" s="15"/>
      <c r="I248" s="17">
        <v>34.1</v>
      </c>
      <c r="J248" s="15"/>
      <c r="K248" s="15"/>
      <c r="L248" s="17">
        <v>31.41</v>
      </c>
      <c r="M248" s="15"/>
      <c r="N248" s="15"/>
      <c r="O248" s="17">
        <v>10.04</v>
      </c>
      <c r="P248" s="15"/>
      <c r="R248" s="20">
        <v>1223</v>
      </c>
      <c r="S248" s="14"/>
      <c r="T248">
        <v>0</v>
      </c>
      <c r="U248" s="17"/>
      <c r="V248" s="17">
        <v>39.9</v>
      </c>
      <c r="W248" s="15"/>
      <c r="X248" s="17"/>
      <c r="Y248" s="17">
        <v>35.16</v>
      </c>
      <c r="Z248" s="15"/>
      <c r="AA248" s="18"/>
      <c r="AB248" s="17">
        <v>12.48</v>
      </c>
      <c r="AC248" s="19"/>
      <c r="AD248" s="13"/>
      <c r="AE248" s="14" t="s">
        <v>724</v>
      </c>
    </row>
    <row r="249" spans="2:31" ht="15.75">
      <c r="B249" s="14" t="s">
        <v>725</v>
      </c>
      <c r="C249" s="14" t="s">
        <v>726</v>
      </c>
      <c r="D249" s="15"/>
      <c r="E249" s="20">
        <v>1546</v>
      </c>
      <c r="F249" s="14"/>
      <c r="G249">
        <v>1</v>
      </c>
      <c r="H249" s="15"/>
      <c r="I249" s="17">
        <v>53.05</v>
      </c>
      <c r="J249" s="15"/>
      <c r="K249" s="15"/>
      <c r="L249" s="17">
        <v>14.49</v>
      </c>
      <c r="M249" s="15"/>
      <c r="N249" s="15"/>
      <c r="O249" s="17">
        <v>14.43</v>
      </c>
      <c r="P249" s="15"/>
      <c r="R249" s="20">
        <v>1653</v>
      </c>
      <c r="S249" s="14"/>
      <c r="T249">
        <v>0</v>
      </c>
      <c r="U249" s="17"/>
      <c r="V249" s="17">
        <v>42.05</v>
      </c>
      <c r="W249" s="15"/>
      <c r="X249" s="17"/>
      <c r="Y249" s="17">
        <v>18.87</v>
      </c>
      <c r="Z249" s="15"/>
      <c r="AA249" s="18"/>
      <c r="AB249" s="17">
        <v>14.82</v>
      </c>
      <c r="AC249" s="19"/>
      <c r="AD249" s="13"/>
      <c r="AE249" s="14" t="s">
        <v>727</v>
      </c>
    </row>
    <row r="250" spans="2:31" ht="15.75">
      <c r="B250" s="14" t="s">
        <v>728</v>
      </c>
      <c r="C250" s="14" t="s">
        <v>729</v>
      </c>
      <c r="D250" s="15"/>
      <c r="E250" s="20">
        <v>2225</v>
      </c>
      <c r="F250" s="14"/>
      <c r="G250">
        <v>1</v>
      </c>
      <c r="H250" s="15"/>
      <c r="I250" s="17">
        <v>50.11</v>
      </c>
      <c r="J250" s="15"/>
      <c r="K250" s="15"/>
      <c r="L250" s="17">
        <v>19.9</v>
      </c>
      <c r="M250" s="15"/>
      <c r="N250" s="15"/>
      <c r="O250" s="17">
        <v>22.33</v>
      </c>
      <c r="P250" s="15"/>
      <c r="R250" s="20">
        <v>1910</v>
      </c>
      <c r="S250" s="14"/>
      <c r="T250">
        <v>0</v>
      </c>
      <c r="U250" s="17"/>
      <c r="V250" s="17">
        <v>49.42</v>
      </c>
      <c r="W250" s="15"/>
      <c r="X250" s="17"/>
      <c r="Y250" s="17">
        <v>15.12</v>
      </c>
      <c r="Z250" s="15"/>
      <c r="AA250" s="18"/>
      <c r="AB250" s="17">
        <v>16.92</v>
      </c>
      <c r="AC250" s="19"/>
      <c r="AD250" s="13"/>
      <c r="AE250" s="14" t="s">
        <v>730</v>
      </c>
    </row>
    <row r="251" spans="2:31" ht="15.75">
      <c r="B251" s="14" t="s">
        <v>731</v>
      </c>
      <c r="C251" s="14" t="s">
        <v>732</v>
      </c>
      <c r="D251" s="15"/>
      <c r="E251" s="20">
        <v>15642</v>
      </c>
      <c r="F251" s="14"/>
      <c r="G251">
        <v>24</v>
      </c>
      <c r="H251" s="15"/>
      <c r="I251" s="17">
        <v>61.19</v>
      </c>
      <c r="J251" s="15"/>
      <c r="K251" s="15"/>
      <c r="L251" s="17">
        <v>15.99</v>
      </c>
      <c r="M251" s="15"/>
      <c r="N251" s="15"/>
      <c r="O251" s="17">
        <v>17.54</v>
      </c>
      <c r="P251" s="15"/>
      <c r="R251" s="20">
        <v>13609</v>
      </c>
      <c r="S251" s="14"/>
      <c r="T251">
        <v>14</v>
      </c>
      <c r="U251" s="17"/>
      <c r="V251" s="17">
        <v>49.34</v>
      </c>
      <c r="W251" s="15"/>
      <c r="X251" s="17"/>
      <c r="Y251" s="17">
        <v>22.47</v>
      </c>
      <c r="Z251" s="15"/>
      <c r="AA251" s="18"/>
      <c r="AB251" s="17">
        <v>16.65</v>
      </c>
      <c r="AC251" s="19"/>
      <c r="AD251" s="13"/>
      <c r="AE251" s="14" t="s">
        <v>733</v>
      </c>
    </row>
    <row r="252" spans="2:31" ht="15.75">
      <c r="B252" s="14" t="s">
        <v>734</v>
      </c>
      <c r="C252" s="14" t="s">
        <v>735</v>
      </c>
      <c r="D252" s="15"/>
      <c r="E252">
        <v>765</v>
      </c>
      <c r="F252" s="14"/>
      <c r="G252">
        <v>0</v>
      </c>
      <c r="H252" s="15"/>
      <c r="I252" s="17">
        <v>30.94</v>
      </c>
      <c r="J252" s="15"/>
      <c r="K252" s="15"/>
      <c r="L252" s="17">
        <v>20.31</v>
      </c>
      <c r="M252" s="15"/>
      <c r="N252" s="15"/>
      <c r="O252" s="17">
        <v>13.36</v>
      </c>
      <c r="P252" s="15"/>
      <c r="R252">
        <v>505</v>
      </c>
      <c r="S252" s="14"/>
      <c r="T252">
        <v>0</v>
      </c>
      <c r="U252" s="17"/>
      <c r="V252" s="17">
        <v>32.34</v>
      </c>
      <c r="W252" s="15"/>
      <c r="X252" s="17"/>
      <c r="Y252" s="17">
        <v>15.79</v>
      </c>
      <c r="Z252" s="15"/>
      <c r="AA252" s="18"/>
      <c r="AB252" s="17">
        <v>9.27</v>
      </c>
      <c r="AC252" s="19"/>
      <c r="AD252" s="13"/>
      <c r="AE252" s="14" t="s">
        <v>736</v>
      </c>
    </row>
    <row r="253" spans="2:31" ht="15.75">
      <c r="B253" s="14" t="s">
        <v>737</v>
      </c>
      <c r="C253" s="14" t="s">
        <v>738</v>
      </c>
      <c r="D253" s="15"/>
      <c r="E253" s="20">
        <v>3648</v>
      </c>
      <c r="F253" s="14"/>
      <c r="G253">
        <v>0</v>
      </c>
      <c r="H253" s="15"/>
      <c r="I253" s="17">
        <v>38.62</v>
      </c>
      <c r="J253" s="15"/>
      <c r="K253" s="15"/>
      <c r="L253" s="17">
        <v>7.12</v>
      </c>
      <c r="M253" s="15"/>
      <c r="N253" s="15"/>
      <c r="O253" s="17">
        <v>10.73</v>
      </c>
      <c r="P253" s="15"/>
      <c r="R253" s="20">
        <v>2026</v>
      </c>
      <c r="S253" s="14"/>
      <c r="T253">
        <v>2</v>
      </c>
      <c r="U253" s="17"/>
      <c r="V253" s="17">
        <v>45.16</v>
      </c>
      <c r="W253" s="15"/>
      <c r="X253" s="17"/>
      <c r="Y253" s="17">
        <v>6.6</v>
      </c>
      <c r="Z253" s="15"/>
      <c r="AA253" s="18"/>
      <c r="AB253" s="17">
        <v>20.55</v>
      </c>
      <c r="AC253" s="19"/>
      <c r="AD253" s="13"/>
      <c r="AE253" s="14" t="s">
        <v>739</v>
      </c>
    </row>
    <row r="254" spans="2:31" ht="15.75">
      <c r="B254" s="14" t="s">
        <v>740</v>
      </c>
      <c r="C254" s="14" t="s">
        <v>741</v>
      </c>
      <c r="D254" s="15"/>
      <c r="E254" s="20">
        <v>1534</v>
      </c>
      <c r="F254" s="14"/>
      <c r="G254">
        <v>0</v>
      </c>
      <c r="H254" s="15"/>
      <c r="I254" s="17">
        <v>31.89</v>
      </c>
      <c r="J254" s="15"/>
      <c r="K254" s="15"/>
      <c r="L254" s="17">
        <v>17.59</v>
      </c>
      <c r="M254" s="15"/>
      <c r="N254" s="15"/>
      <c r="O254" s="17">
        <v>8.92</v>
      </c>
      <c r="P254" s="15"/>
      <c r="R254" s="20">
        <v>1763</v>
      </c>
      <c r="S254" s="14"/>
      <c r="T254">
        <v>0</v>
      </c>
      <c r="U254" s="17"/>
      <c r="V254" s="17">
        <v>36.08</v>
      </c>
      <c r="W254" s="15"/>
      <c r="X254" s="17"/>
      <c r="Y254" s="17">
        <v>15.91</v>
      </c>
      <c r="Z254" s="15"/>
      <c r="AA254" s="18"/>
      <c r="AB254" s="17">
        <v>10.74</v>
      </c>
      <c r="AC254" s="19"/>
      <c r="AD254" s="13"/>
      <c r="AE254" s="14" t="s">
        <v>742</v>
      </c>
    </row>
    <row r="255" spans="2:31" ht="15.75">
      <c r="B255" s="14" t="s">
        <v>743</v>
      </c>
      <c r="C255" s="14" t="s">
        <v>744</v>
      </c>
      <c r="D255" s="15"/>
      <c r="E255" s="20">
        <v>4117</v>
      </c>
      <c r="F255" s="14"/>
      <c r="G255">
        <v>5</v>
      </c>
      <c r="H255" s="15"/>
      <c r="I255" s="17">
        <v>55.98</v>
      </c>
      <c r="J255" s="15"/>
      <c r="K255" s="15"/>
      <c r="L255" s="17">
        <v>23.41</v>
      </c>
      <c r="M255" s="15"/>
      <c r="N255" s="15"/>
      <c r="O255" s="17">
        <v>23.69</v>
      </c>
      <c r="P255" s="15"/>
      <c r="R255" s="20">
        <v>4123</v>
      </c>
      <c r="S255" s="14"/>
      <c r="T255">
        <v>6</v>
      </c>
      <c r="U255" s="17"/>
      <c r="V255" s="17">
        <v>51.87</v>
      </c>
      <c r="W255" s="15"/>
      <c r="X255" s="17"/>
      <c r="Y255" s="17">
        <v>16.66</v>
      </c>
      <c r="Z255" s="15"/>
      <c r="AA255" s="18"/>
      <c r="AB255" s="17">
        <v>15.45</v>
      </c>
      <c r="AC255" s="19"/>
      <c r="AD255" s="13"/>
      <c r="AE255" s="14" t="s">
        <v>745</v>
      </c>
    </row>
    <row r="256" spans="2:31" ht="15.75">
      <c r="B256" s="14" t="s">
        <v>746</v>
      </c>
      <c r="C256" s="14" t="s">
        <v>747</v>
      </c>
      <c r="D256" s="15"/>
      <c r="E256" s="20">
        <v>1639</v>
      </c>
      <c r="F256" s="14"/>
      <c r="G256">
        <v>1</v>
      </c>
      <c r="H256" s="15"/>
      <c r="I256" s="17">
        <v>36.96</v>
      </c>
      <c r="J256" s="15"/>
      <c r="K256" s="15"/>
      <c r="L256" s="17">
        <v>17.43</v>
      </c>
      <c r="M256" s="15"/>
      <c r="N256" s="15"/>
      <c r="O256" s="17">
        <v>18.28</v>
      </c>
      <c r="P256" s="15"/>
      <c r="R256" s="20">
        <v>1471</v>
      </c>
      <c r="S256" s="14"/>
      <c r="T256">
        <v>0</v>
      </c>
      <c r="U256" s="17"/>
      <c r="V256" s="17">
        <v>48.03</v>
      </c>
      <c r="W256" s="15"/>
      <c r="X256" s="17"/>
      <c r="Y256" s="17">
        <v>29.58</v>
      </c>
      <c r="Z256" s="15"/>
      <c r="AA256" s="18"/>
      <c r="AB256" s="17">
        <v>17.9</v>
      </c>
      <c r="AC256" s="19"/>
      <c r="AD256" s="13"/>
      <c r="AE256" s="14" t="s">
        <v>748</v>
      </c>
    </row>
    <row r="257" spans="2:31" ht="15.75">
      <c r="B257" s="14" t="s">
        <v>749</v>
      </c>
      <c r="C257" s="14" t="s">
        <v>750</v>
      </c>
      <c r="D257" s="15"/>
      <c r="E257" s="20">
        <v>10341</v>
      </c>
      <c r="F257" s="14"/>
      <c r="G257">
        <v>12</v>
      </c>
      <c r="H257" s="15"/>
      <c r="I257" s="17">
        <v>59.65</v>
      </c>
      <c r="J257" s="15"/>
      <c r="K257" s="15"/>
      <c r="L257" s="17">
        <v>17.4</v>
      </c>
      <c r="M257" s="15"/>
      <c r="N257" s="15"/>
      <c r="O257" s="17">
        <v>29.5</v>
      </c>
      <c r="P257" s="15"/>
      <c r="R257" s="20">
        <v>8034</v>
      </c>
      <c r="S257" s="14"/>
      <c r="T257">
        <v>2</v>
      </c>
      <c r="U257" s="17"/>
      <c r="V257" s="17">
        <v>45.07</v>
      </c>
      <c r="W257" s="15"/>
      <c r="X257" s="17"/>
      <c r="Y257" s="17">
        <v>21.88</v>
      </c>
      <c r="Z257" s="15"/>
      <c r="AA257" s="18"/>
      <c r="AB257" s="17">
        <v>19.99</v>
      </c>
      <c r="AC257" s="19"/>
      <c r="AD257" s="13"/>
      <c r="AE257" s="14" t="s">
        <v>751</v>
      </c>
    </row>
    <row r="258" spans="2:31" ht="15.75">
      <c r="B258" s="14" t="s">
        <v>752</v>
      </c>
      <c r="C258" s="14" t="s">
        <v>753</v>
      </c>
      <c r="D258" s="15"/>
      <c r="E258" s="20">
        <v>32695</v>
      </c>
      <c r="F258" s="14"/>
      <c r="G258">
        <v>23</v>
      </c>
      <c r="H258" s="15"/>
      <c r="I258" s="17">
        <v>37.24</v>
      </c>
      <c r="J258" s="15"/>
      <c r="K258" s="15"/>
      <c r="L258" s="17">
        <v>36.12</v>
      </c>
      <c r="M258" s="15"/>
      <c r="N258" s="15"/>
      <c r="O258" s="17">
        <v>9.78</v>
      </c>
      <c r="P258" s="15"/>
      <c r="R258" s="20">
        <v>23706</v>
      </c>
      <c r="S258" s="14"/>
      <c r="T258">
        <v>15</v>
      </c>
      <c r="U258" s="17"/>
      <c r="V258" s="17">
        <v>37.56</v>
      </c>
      <c r="W258" s="15"/>
      <c r="X258" s="17"/>
      <c r="Y258" s="17">
        <v>36.62</v>
      </c>
      <c r="Z258" s="15"/>
      <c r="AA258" s="18"/>
      <c r="AB258" s="17">
        <v>11.46</v>
      </c>
      <c r="AC258" s="19"/>
      <c r="AD258" s="13"/>
      <c r="AE258" s="14" t="s">
        <v>754</v>
      </c>
    </row>
    <row r="259" spans="2:31" ht="15.75">
      <c r="B259" s="14" t="s">
        <v>755</v>
      </c>
      <c r="C259" s="14" t="s">
        <v>756</v>
      </c>
      <c r="D259" s="15"/>
      <c r="E259" s="20">
        <v>2059</v>
      </c>
      <c r="F259" s="14"/>
      <c r="G259">
        <v>0</v>
      </c>
      <c r="H259" s="15"/>
      <c r="I259" s="17">
        <v>43.23</v>
      </c>
      <c r="J259" s="15"/>
      <c r="K259" s="15"/>
      <c r="L259" s="17">
        <v>15.41</v>
      </c>
      <c r="M259" s="15"/>
      <c r="N259" s="15"/>
      <c r="O259" s="17">
        <v>15.06</v>
      </c>
      <c r="P259" s="15"/>
      <c r="R259" s="20">
        <v>2105</v>
      </c>
      <c r="S259" s="14"/>
      <c r="T259">
        <v>1</v>
      </c>
      <c r="U259" s="17"/>
      <c r="V259" s="17">
        <v>46.27</v>
      </c>
      <c r="W259" s="15"/>
      <c r="X259" s="17"/>
      <c r="Y259" s="17">
        <v>20.28</v>
      </c>
      <c r="Z259" s="15"/>
      <c r="AA259" s="18"/>
      <c r="AB259" s="17">
        <v>17.4</v>
      </c>
      <c r="AC259" s="19"/>
      <c r="AD259" s="13"/>
      <c r="AE259" s="14" t="s">
        <v>757</v>
      </c>
    </row>
    <row r="260" spans="2:31" ht="15.75">
      <c r="B260" s="14" t="s">
        <v>758</v>
      </c>
      <c r="C260" s="14" t="s">
        <v>759</v>
      </c>
      <c r="D260" s="15"/>
      <c r="E260" s="20">
        <v>1316</v>
      </c>
      <c r="F260" s="14"/>
      <c r="G260">
        <v>0</v>
      </c>
      <c r="H260" s="15"/>
      <c r="I260" s="17">
        <v>54.88</v>
      </c>
      <c r="J260" s="15"/>
      <c r="K260" s="15"/>
      <c r="L260" s="17">
        <v>23.68</v>
      </c>
      <c r="M260" s="15"/>
      <c r="N260" s="15"/>
      <c r="O260" s="17">
        <v>24.15</v>
      </c>
      <c r="P260" s="15"/>
      <c r="R260" s="20">
        <v>2014</v>
      </c>
      <c r="S260" s="14"/>
      <c r="T260">
        <v>0</v>
      </c>
      <c r="U260" s="17"/>
      <c r="V260" s="17">
        <v>57.26</v>
      </c>
      <c r="W260" s="15"/>
      <c r="X260" s="17"/>
      <c r="Y260" s="17">
        <v>21.92</v>
      </c>
      <c r="Z260" s="15"/>
      <c r="AA260" s="18"/>
      <c r="AB260" s="17">
        <v>23.7</v>
      </c>
      <c r="AC260" s="19"/>
      <c r="AD260" s="13"/>
      <c r="AE260" s="14" t="s">
        <v>760</v>
      </c>
    </row>
    <row r="261" spans="2:31" ht="15.75">
      <c r="B261" s="14" t="s">
        <v>761</v>
      </c>
      <c r="C261" s="14" t="s">
        <v>762</v>
      </c>
      <c r="D261" s="15"/>
      <c r="E261" s="20">
        <v>7029</v>
      </c>
      <c r="F261" s="14"/>
      <c r="G261">
        <v>3</v>
      </c>
      <c r="H261" s="15"/>
      <c r="I261" s="17">
        <v>42.79</v>
      </c>
      <c r="J261" s="15"/>
      <c r="K261" s="15"/>
      <c r="L261" s="17">
        <v>14.25</v>
      </c>
      <c r="M261" s="15"/>
      <c r="N261" s="15"/>
      <c r="O261" s="17">
        <v>13.29</v>
      </c>
      <c r="P261" s="15"/>
      <c r="R261" s="20">
        <v>6176</v>
      </c>
      <c r="S261" s="14"/>
      <c r="T261">
        <v>7</v>
      </c>
      <c r="U261" s="17"/>
      <c r="V261" s="17">
        <v>45.36</v>
      </c>
      <c r="W261" s="15"/>
      <c r="X261" s="17"/>
      <c r="Y261" s="17">
        <v>16.42</v>
      </c>
      <c r="Z261" s="15"/>
      <c r="AA261" s="18"/>
      <c r="AB261" s="17">
        <v>14.79</v>
      </c>
      <c r="AC261" s="19"/>
      <c r="AD261" s="13"/>
      <c r="AE261" s="14" t="s">
        <v>763</v>
      </c>
    </row>
    <row r="262" spans="2:31" ht="15.75">
      <c r="B262" s="14" t="s">
        <v>764</v>
      </c>
      <c r="C262" s="14" t="s">
        <v>765</v>
      </c>
      <c r="D262" s="15"/>
      <c r="E262" s="20">
        <v>4921</v>
      </c>
      <c r="F262" s="14"/>
      <c r="G262">
        <v>0</v>
      </c>
      <c r="H262" s="15"/>
      <c r="I262" s="17">
        <v>45.87</v>
      </c>
      <c r="J262" s="15"/>
      <c r="K262" s="15"/>
      <c r="L262" s="17">
        <v>16.03</v>
      </c>
      <c r="M262" s="15"/>
      <c r="N262" s="15"/>
      <c r="O262" s="17">
        <v>17.03</v>
      </c>
      <c r="P262" s="15"/>
      <c r="R262" s="20">
        <v>5392</v>
      </c>
      <c r="S262" s="14"/>
      <c r="T262">
        <v>1</v>
      </c>
      <c r="U262" s="17"/>
      <c r="V262" s="17">
        <v>48.87</v>
      </c>
      <c r="W262" s="15"/>
      <c r="X262" s="17"/>
      <c r="Y262" s="17">
        <v>15.23</v>
      </c>
      <c r="Z262" s="15"/>
      <c r="AA262" s="18"/>
      <c r="AB262" s="17">
        <v>18.34</v>
      </c>
      <c r="AC262" s="19"/>
      <c r="AD262" s="13"/>
      <c r="AE262" s="14" t="s">
        <v>766</v>
      </c>
    </row>
    <row r="263" spans="2:31" ht="15.75">
      <c r="B263" s="14" t="s">
        <v>767</v>
      </c>
      <c r="C263" s="14" t="s">
        <v>768</v>
      </c>
      <c r="D263" s="15"/>
      <c r="E263">
        <v>736</v>
      </c>
      <c r="F263" s="14"/>
      <c r="G263">
        <v>1</v>
      </c>
      <c r="H263" s="15"/>
      <c r="I263" s="17">
        <v>51.43</v>
      </c>
      <c r="J263" s="15"/>
      <c r="K263" s="15"/>
      <c r="L263" s="17">
        <v>32.68</v>
      </c>
      <c r="M263" s="15"/>
      <c r="N263" s="15"/>
      <c r="O263" s="17">
        <v>10.42</v>
      </c>
      <c r="P263" s="15"/>
      <c r="R263" s="20">
        <v>1016</v>
      </c>
      <c r="S263" s="14"/>
      <c r="T263">
        <v>0</v>
      </c>
      <c r="U263" s="17"/>
      <c r="V263" s="17">
        <v>29.31</v>
      </c>
      <c r="W263" s="15"/>
      <c r="X263" s="17"/>
      <c r="Y263" s="17">
        <v>40.14</v>
      </c>
      <c r="Z263" s="15"/>
      <c r="AA263" s="18"/>
      <c r="AB263" s="17">
        <v>9.03</v>
      </c>
      <c r="AC263" s="19"/>
      <c r="AD263" s="13"/>
      <c r="AE263" s="14" t="s">
        <v>769</v>
      </c>
    </row>
    <row r="264" spans="2:31" ht="15.75">
      <c r="B264" s="14" t="s">
        <v>770</v>
      </c>
      <c r="C264" s="14" t="s">
        <v>771</v>
      </c>
      <c r="D264" s="15"/>
      <c r="E264" s="20">
        <v>23376</v>
      </c>
      <c r="F264" s="14"/>
      <c r="G264">
        <v>19</v>
      </c>
      <c r="H264" s="15"/>
      <c r="I264" s="17">
        <v>44.74</v>
      </c>
      <c r="J264" s="15"/>
      <c r="K264" s="15"/>
      <c r="L264" s="17">
        <v>24.44</v>
      </c>
      <c r="M264" s="15"/>
      <c r="N264" s="15"/>
      <c r="O264" s="17">
        <v>16.99</v>
      </c>
      <c r="P264" s="15"/>
      <c r="R264" s="20">
        <v>17388</v>
      </c>
      <c r="S264" s="14"/>
      <c r="T264">
        <v>6</v>
      </c>
      <c r="U264" s="17"/>
      <c r="V264" s="17">
        <v>43.78</v>
      </c>
      <c r="W264" s="15"/>
      <c r="X264" s="17"/>
      <c r="Y264" s="17">
        <v>25.1</v>
      </c>
      <c r="Z264" s="15"/>
      <c r="AA264" s="18"/>
      <c r="AB264" s="17">
        <v>17.33</v>
      </c>
      <c r="AC264" s="19"/>
      <c r="AD264" s="13"/>
      <c r="AE264" s="14" t="s">
        <v>772</v>
      </c>
    </row>
    <row r="265" spans="2:31" ht="15.75">
      <c r="B265" s="14" t="s">
        <v>773</v>
      </c>
      <c r="C265" s="14" t="s">
        <v>774</v>
      </c>
      <c r="D265" s="15"/>
      <c r="E265" s="20">
        <v>4211</v>
      </c>
      <c r="F265" s="14"/>
      <c r="G265">
        <v>2</v>
      </c>
      <c r="H265" s="15"/>
      <c r="I265" s="17">
        <v>50.24</v>
      </c>
      <c r="J265" s="15"/>
      <c r="K265" s="15"/>
      <c r="L265" s="17">
        <v>24.01</v>
      </c>
      <c r="M265" s="15"/>
      <c r="N265" s="15"/>
      <c r="O265" s="17">
        <v>22.66</v>
      </c>
      <c r="P265" s="15"/>
      <c r="R265" s="20">
        <v>2347</v>
      </c>
      <c r="S265" s="14"/>
      <c r="T265">
        <v>2</v>
      </c>
      <c r="U265" s="17"/>
      <c r="V265" s="17">
        <v>53.59</v>
      </c>
      <c r="W265" s="15"/>
      <c r="X265" s="17"/>
      <c r="Y265" s="17">
        <v>15.44</v>
      </c>
      <c r="Z265" s="15"/>
      <c r="AA265" s="18"/>
      <c r="AB265" s="17">
        <v>15.15</v>
      </c>
      <c r="AC265" s="19"/>
      <c r="AD265" s="13"/>
      <c r="AE265" s="14" t="s">
        <v>775</v>
      </c>
    </row>
    <row r="266" spans="2:31" ht="15.75">
      <c r="B266" s="14" t="s">
        <v>776</v>
      </c>
      <c r="C266" s="14" t="s">
        <v>777</v>
      </c>
      <c r="D266" s="15"/>
      <c r="E266" s="20">
        <v>1481</v>
      </c>
      <c r="F266" s="14"/>
      <c r="G266">
        <v>3</v>
      </c>
      <c r="H266" s="15"/>
      <c r="I266" s="17">
        <v>38.98</v>
      </c>
      <c r="J266" s="15"/>
      <c r="K266" s="15"/>
      <c r="L266" s="17">
        <v>12.74</v>
      </c>
      <c r="M266" s="15"/>
      <c r="N266" s="15"/>
      <c r="O266" s="17">
        <v>9.87</v>
      </c>
      <c r="P266" s="15"/>
      <c r="R266" s="20">
        <v>1667</v>
      </c>
      <c r="S266" s="14"/>
      <c r="T266">
        <v>1</v>
      </c>
      <c r="U266" s="17"/>
      <c r="V266" s="17">
        <v>45.6</v>
      </c>
      <c r="W266" s="15"/>
      <c r="X266" s="17"/>
      <c r="Y266" s="17">
        <v>12.17</v>
      </c>
      <c r="Z266" s="15"/>
      <c r="AA266" s="18"/>
      <c r="AB266" s="17">
        <v>9.29</v>
      </c>
      <c r="AC266" s="19"/>
      <c r="AD266" s="13"/>
      <c r="AE266" s="14" t="s">
        <v>778</v>
      </c>
    </row>
    <row r="267" spans="2:31" ht="15.75">
      <c r="B267" s="14" t="s">
        <v>779</v>
      </c>
      <c r="C267" s="14" t="s">
        <v>780</v>
      </c>
      <c r="D267" s="15"/>
      <c r="E267">
        <v>812</v>
      </c>
      <c r="F267" s="14"/>
      <c r="G267">
        <v>0</v>
      </c>
      <c r="H267" s="15"/>
      <c r="I267" s="17">
        <v>32.64</v>
      </c>
      <c r="J267" s="15"/>
      <c r="K267" s="15"/>
      <c r="L267" s="17">
        <v>56.79</v>
      </c>
      <c r="M267" s="15"/>
      <c r="N267" s="15"/>
      <c r="O267" s="17">
        <v>9.39</v>
      </c>
      <c r="P267" s="15"/>
      <c r="R267">
        <v>778</v>
      </c>
      <c r="S267" s="14"/>
      <c r="T267">
        <v>0</v>
      </c>
      <c r="U267" s="17"/>
      <c r="V267" s="17">
        <v>42.27</v>
      </c>
      <c r="W267" s="15"/>
      <c r="X267" s="17"/>
      <c r="Y267" s="17">
        <v>60.39</v>
      </c>
      <c r="Z267" s="15"/>
      <c r="AA267" s="18"/>
      <c r="AB267" s="17">
        <v>10.39</v>
      </c>
      <c r="AC267" s="19"/>
      <c r="AD267" s="13"/>
      <c r="AE267" s="14" t="s">
        <v>781</v>
      </c>
    </row>
    <row r="268" spans="2:31" ht="15.75">
      <c r="B268" s="14" t="s">
        <v>782</v>
      </c>
      <c r="C268" s="14" t="s">
        <v>783</v>
      </c>
      <c r="D268" s="15"/>
      <c r="E268" s="20">
        <v>34345</v>
      </c>
      <c r="F268" s="14"/>
      <c r="G268">
        <v>12</v>
      </c>
      <c r="H268" s="15"/>
      <c r="I268" s="17">
        <v>48.8</v>
      </c>
      <c r="J268" s="15"/>
      <c r="K268" s="15"/>
      <c r="L268" s="17">
        <v>24.17</v>
      </c>
      <c r="M268" s="15"/>
      <c r="N268" s="15"/>
      <c r="O268" s="17">
        <v>18.3</v>
      </c>
      <c r="P268" s="15"/>
      <c r="R268" s="20">
        <v>25201</v>
      </c>
      <c r="S268" s="14"/>
      <c r="T268">
        <v>4</v>
      </c>
      <c r="U268" s="17"/>
      <c r="V268" s="17">
        <v>51.65</v>
      </c>
      <c r="W268" s="15"/>
      <c r="X268" s="17"/>
      <c r="Y268" s="17">
        <v>22.22</v>
      </c>
      <c r="Z268" s="15"/>
      <c r="AA268" s="18"/>
      <c r="AB268" s="17">
        <v>19.12</v>
      </c>
      <c r="AC268" s="19"/>
      <c r="AD268" s="13"/>
      <c r="AE268" s="14" t="s">
        <v>784</v>
      </c>
    </row>
    <row r="269" spans="2:31" ht="15.75">
      <c r="B269" s="14" t="s">
        <v>785</v>
      </c>
      <c r="C269" s="14" t="s">
        <v>786</v>
      </c>
      <c r="D269" s="15"/>
      <c r="E269" s="20">
        <v>3842</v>
      </c>
      <c r="F269" s="14"/>
      <c r="G269">
        <v>0</v>
      </c>
      <c r="H269" s="15"/>
      <c r="I269" s="17">
        <v>46.92</v>
      </c>
      <c r="J269" s="15"/>
      <c r="K269" s="15"/>
      <c r="L269" s="17">
        <v>16.15</v>
      </c>
      <c r="M269" s="15"/>
      <c r="N269" s="15"/>
      <c r="O269" s="17">
        <v>5.4</v>
      </c>
      <c r="P269" s="15"/>
      <c r="R269" s="20">
        <v>3542</v>
      </c>
      <c r="S269" s="14"/>
      <c r="T269">
        <v>8</v>
      </c>
      <c r="U269" s="17"/>
      <c r="V269" s="17">
        <v>31.79</v>
      </c>
      <c r="W269" s="15"/>
      <c r="X269" s="17"/>
      <c r="Y269" s="17">
        <v>24.36</v>
      </c>
      <c r="Z269" s="15"/>
      <c r="AA269" s="18"/>
      <c r="AB269" s="17">
        <v>12.4</v>
      </c>
      <c r="AC269" s="19"/>
      <c r="AD269" s="13"/>
      <c r="AE269" s="14" t="s">
        <v>787</v>
      </c>
    </row>
    <row r="270" spans="2:31" ht="15.75">
      <c r="B270" s="14" t="s">
        <v>788</v>
      </c>
      <c r="C270" s="14" t="s">
        <v>789</v>
      </c>
      <c r="D270" s="15"/>
      <c r="E270" s="20">
        <v>3628</v>
      </c>
      <c r="F270" s="14"/>
      <c r="G270">
        <v>0</v>
      </c>
      <c r="H270" s="15"/>
      <c r="I270" s="17">
        <v>44.26</v>
      </c>
      <c r="J270" s="15"/>
      <c r="K270" s="15"/>
      <c r="L270" s="17">
        <v>38.57</v>
      </c>
      <c r="M270" s="15"/>
      <c r="N270" s="15"/>
      <c r="O270" s="17">
        <v>19.07</v>
      </c>
      <c r="P270" s="15"/>
      <c r="R270" s="20">
        <v>3035</v>
      </c>
      <c r="S270" s="14"/>
      <c r="T270">
        <v>5</v>
      </c>
      <c r="U270" s="17"/>
      <c r="V270" s="17">
        <v>40.75</v>
      </c>
      <c r="W270" s="15"/>
      <c r="X270" s="17"/>
      <c r="Y270" s="17">
        <v>42.48</v>
      </c>
      <c r="Z270" s="15"/>
      <c r="AA270" s="18"/>
      <c r="AB270" s="17">
        <v>16.91</v>
      </c>
      <c r="AC270" s="19"/>
      <c r="AD270" s="13"/>
      <c r="AE270" s="14" t="s">
        <v>790</v>
      </c>
    </row>
    <row r="271" spans="2:31" ht="15.75">
      <c r="B271" s="14" t="s">
        <v>791</v>
      </c>
      <c r="C271" s="14" t="s">
        <v>792</v>
      </c>
      <c r="D271" s="15"/>
      <c r="E271" s="20">
        <v>19968</v>
      </c>
      <c r="F271" s="14"/>
      <c r="G271">
        <v>3</v>
      </c>
      <c r="H271" s="15"/>
      <c r="I271" s="17">
        <v>36.98</v>
      </c>
      <c r="J271" s="15"/>
      <c r="K271" s="15"/>
      <c r="L271" s="17">
        <v>29.93</v>
      </c>
      <c r="M271" s="15"/>
      <c r="N271" s="15"/>
      <c r="O271" s="17">
        <v>11.55</v>
      </c>
      <c r="P271" s="15"/>
      <c r="R271" s="20">
        <v>16359</v>
      </c>
      <c r="S271" s="14"/>
      <c r="T271">
        <v>5</v>
      </c>
      <c r="U271" s="17"/>
      <c r="V271" s="17">
        <v>37.65</v>
      </c>
      <c r="W271" s="15"/>
      <c r="X271" s="17"/>
      <c r="Y271" s="17">
        <v>27.18</v>
      </c>
      <c r="Z271" s="15"/>
      <c r="AA271" s="18"/>
      <c r="AB271" s="17">
        <v>11.37</v>
      </c>
      <c r="AC271" s="19"/>
      <c r="AD271" s="13"/>
      <c r="AE271" s="14" t="s">
        <v>793</v>
      </c>
    </row>
    <row r="272" spans="2:31" ht="15.75">
      <c r="B272" s="14" t="s">
        <v>794</v>
      </c>
      <c r="C272" s="14" t="s">
        <v>795</v>
      </c>
      <c r="D272" s="15"/>
      <c r="E272">
        <v>495</v>
      </c>
      <c r="F272" s="14"/>
      <c r="G272">
        <v>1</v>
      </c>
      <c r="H272" s="15"/>
      <c r="I272" s="17">
        <v>51.24</v>
      </c>
      <c r="J272" s="15"/>
      <c r="K272" s="15"/>
      <c r="L272" s="17">
        <v>54.99</v>
      </c>
      <c r="M272" s="15"/>
      <c r="N272" s="15"/>
      <c r="O272" s="17">
        <v>14.49</v>
      </c>
      <c r="P272" s="15"/>
      <c r="R272">
        <v>359</v>
      </c>
      <c r="S272" s="14"/>
      <c r="T272">
        <v>0</v>
      </c>
      <c r="U272" s="17"/>
      <c r="V272" s="17">
        <v>61.82</v>
      </c>
      <c r="W272" s="15"/>
      <c r="X272" s="17"/>
      <c r="Y272" s="17">
        <v>60.65</v>
      </c>
      <c r="Z272" s="15"/>
      <c r="AA272" s="18"/>
      <c r="AB272" s="17">
        <v>13.54</v>
      </c>
      <c r="AC272" s="19"/>
      <c r="AD272" s="13"/>
      <c r="AE272" s="14" t="s">
        <v>796</v>
      </c>
    </row>
    <row r="273" spans="2:31" ht="15.75">
      <c r="B273" s="14" t="s">
        <v>797</v>
      </c>
      <c r="C273" s="14" t="s">
        <v>798</v>
      </c>
      <c r="D273" s="15"/>
      <c r="E273" s="20">
        <v>9102</v>
      </c>
      <c r="F273" s="14"/>
      <c r="G273">
        <v>17</v>
      </c>
      <c r="H273" s="15"/>
      <c r="I273" s="17">
        <v>60.57</v>
      </c>
      <c r="J273" s="15"/>
      <c r="K273" s="15"/>
      <c r="L273" s="17">
        <v>64.91</v>
      </c>
      <c r="M273" s="15"/>
      <c r="N273" s="15"/>
      <c r="O273" s="17">
        <v>20.66</v>
      </c>
      <c r="P273" s="15"/>
      <c r="R273" s="20">
        <v>6730</v>
      </c>
      <c r="S273" s="14"/>
      <c r="T273">
        <v>13</v>
      </c>
      <c r="U273" s="17"/>
      <c r="V273" s="17">
        <v>63.96</v>
      </c>
      <c r="W273" s="15"/>
      <c r="X273" s="17"/>
      <c r="Y273" s="17">
        <v>62.97</v>
      </c>
      <c r="Z273" s="15"/>
      <c r="AA273" s="18"/>
      <c r="AB273" s="17">
        <v>24.66</v>
      </c>
      <c r="AC273" s="19"/>
      <c r="AD273" s="13"/>
      <c r="AE273" s="14" t="s">
        <v>799</v>
      </c>
    </row>
    <row r="274" spans="2:31" ht="15.75">
      <c r="B274" s="14" t="s">
        <v>800</v>
      </c>
      <c r="C274" s="14" t="s">
        <v>801</v>
      </c>
      <c r="D274" s="15"/>
      <c r="E274" s="20">
        <v>15969</v>
      </c>
      <c r="F274" s="14"/>
      <c r="G274">
        <v>16</v>
      </c>
      <c r="H274" s="15"/>
      <c r="I274" s="17">
        <v>34.7</v>
      </c>
      <c r="J274" s="15"/>
      <c r="K274" s="15"/>
      <c r="L274" s="17">
        <v>21.63</v>
      </c>
      <c r="M274" s="15"/>
      <c r="N274" s="15"/>
      <c r="O274" s="17">
        <v>8.09</v>
      </c>
      <c r="P274" s="15"/>
      <c r="R274" s="20">
        <v>10986</v>
      </c>
      <c r="S274" s="14"/>
      <c r="T274">
        <v>17</v>
      </c>
      <c r="U274" s="17"/>
      <c r="V274" s="17">
        <v>36.18</v>
      </c>
      <c r="W274" s="15"/>
      <c r="X274" s="17"/>
      <c r="Y274" s="17">
        <v>20.8</v>
      </c>
      <c r="Z274" s="15"/>
      <c r="AA274" s="18"/>
      <c r="AB274" s="17">
        <v>10.48</v>
      </c>
      <c r="AC274" s="19"/>
      <c r="AD274" s="13"/>
      <c r="AE274" s="14" t="s">
        <v>802</v>
      </c>
    </row>
    <row r="275" spans="2:31" ht="15.75">
      <c r="B275" s="14" t="s">
        <v>803</v>
      </c>
      <c r="C275" s="14" t="s">
        <v>804</v>
      </c>
      <c r="D275" s="15"/>
      <c r="E275" s="20">
        <v>20936</v>
      </c>
      <c r="F275" s="14"/>
      <c r="G275">
        <v>19</v>
      </c>
      <c r="H275" s="15"/>
      <c r="I275" s="17">
        <v>44.45</v>
      </c>
      <c r="J275" s="15"/>
      <c r="K275" s="15"/>
      <c r="L275" s="17">
        <v>39.04</v>
      </c>
      <c r="M275" s="15"/>
      <c r="N275" s="15"/>
      <c r="O275" s="17">
        <v>13.39</v>
      </c>
      <c r="P275" s="15"/>
      <c r="R275" s="20">
        <v>15122</v>
      </c>
      <c r="S275" s="14"/>
      <c r="T275">
        <v>9</v>
      </c>
      <c r="U275" s="17"/>
      <c r="V275" s="17">
        <v>43.04</v>
      </c>
      <c r="W275" s="15"/>
      <c r="X275" s="17"/>
      <c r="Y275" s="17">
        <v>31.31</v>
      </c>
      <c r="Z275" s="15"/>
      <c r="AA275" s="18"/>
      <c r="AB275" s="17">
        <v>15</v>
      </c>
      <c r="AC275" s="19"/>
      <c r="AD275" s="13"/>
      <c r="AE275" s="14" t="s">
        <v>805</v>
      </c>
    </row>
    <row r="276" spans="2:31" ht="15.75">
      <c r="B276" s="14" t="s">
        <v>806</v>
      </c>
      <c r="C276" s="14" t="s">
        <v>807</v>
      </c>
      <c r="D276" s="15"/>
      <c r="E276" s="20">
        <v>7600</v>
      </c>
      <c r="F276" s="14"/>
      <c r="G276">
        <v>0</v>
      </c>
      <c r="H276" s="15"/>
      <c r="I276" s="17">
        <v>38.51</v>
      </c>
      <c r="J276" s="15"/>
      <c r="K276" s="15"/>
      <c r="L276" s="17">
        <v>42.31</v>
      </c>
      <c r="M276" s="15"/>
      <c r="N276" s="15"/>
      <c r="O276" s="17">
        <v>11.34</v>
      </c>
      <c r="P276" s="15"/>
      <c r="R276" s="20">
        <v>5628</v>
      </c>
      <c r="S276" s="14"/>
      <c r="T276">
        <v>0</v>
      </c>
      <c r="U276" s="17"/>
      <c r="V276" s="17">
        <v>44.91</v>
      </c>
      <c r="W276" s="15"/>
      <c r="X276" s="17"/>
      <c r="Y276" s="17">
        <v>42.38</v>
      </c>
      <c r="Z276" s="15"/>
      <c r="AA276" s="18"/>
      <c r="AB276" s="17">
        <v>13.07</v>
      </c>
      <c r="AC276" s="19"/>
      <c r="AD276" s="13"/>
      <c r="AE276" s="14" t="s">
        <v>808</v>
      </c>
    </row>
    <row r="277" spans="2:31" ht="15.75">
      <c r="B277" s="14" t="s">
        <v>809</v>
      </c>
      <c r="C277" s="14" t="s">
        <v>810</v>
      </c>
      <c r="D277" s="15"/>
      <c r="E277" s="20">
        <v>3729</v>
      </c>
      <c r="F277" s="14"/>
      <c r="G277">
        <v>3</v>
      </c>
      <c r="H277" s="15"/>
      <c r="I277" s="17">
        <v>59.89</v>
      </c>
      <c r="J277" s="15"/>
      <c r="K277" s="15"/>
      <c r="L277" s="17">
        <v>61.12</v>
      </c>
      <c r="M277" s="15"/>
      <c r="N277" s="15"/>
      <c r="O277" s="17">
        <v>41.98</v>
      </c>
      <c r="P277" s="15"/>
      <c r="R277" s="20">
        <v>3354</v>
      </c>
      <c r="S277" s="14"/>
      <c r="T277">
        <v>0</v>
      </c>
      <c r="U277" s="17"/>
      <c r="V277" s="17">
        <v>54.43</v>
      </c>
      <c r="W277" s="15"/>
      <c r="X277" s="17"/>
      <c r="Y277" s="17">
        <v>71.62</v>
      </c>
      <c r="Z277" s="15"/>
      <c r="AA277" s="18"/>
      <c r="AB277" s="17">
        <v>19.33</v>
      </c>
      <c r="AC277" s="19"/>
      <c r="AD277" s="13"/>
      <c r="AE277" s="14" t="s">
        <v>811</v>
      </c>
    </row>
    <row r="278" spans="2:31" ht="15.75">
      <c r="B278" s="14" t="s">
        <v>812</v>
      </c>
      <c r="C278" s="14" t="s">
        <v>813</v>
      </c>
      <c r="D278" s="15"/>
      <c r="E278" s="20">
        <v>3734</v>
      </c>
      <c r="F278" s="14"/>
      <c r="G278">
        <v>10</v>
      </c>
      <c r="H278" s="15"/>
      <c r="I278" s="17">
        <v>43.91</v>
      </c>
      <c r="J278" s="15"/>
      <c r="K278" s="15"/>
      <c r="L278" s="17">
        <v>21.3</v>
      </c>
      <c r="M278" s="15"/>
      <c r="N278" s="15"/>
      <c r="O278" s="17">
        <v>10.07</v>
      </c>
      <c r="P278" s="15"/>
      <c r="R278" s="20">
        <v>2565</v>
      </c>
      <c r="S278" s="14"/>
      <c r="T278">
        <v>1</v>
      </c>
      <c r="U278" s="17"/>
      <c r="V278" s="17">
        <v>39.93</v>
      </c>
      <c r="W278" s="15"/>
      <c r="X278" s="17"/>
      <c r="Y278" s="17">
        <v>17.63</v>
      </c>
      <c r="Z278" s="15"/>
      <c r="AA278" s="18"/>
      <c r="AB278" s="17">
        <v>10.19</v>
      </c>
      <c r="AC278" s="19"/>
      <c r="AD278" s="13"/>
      <c r="AE278" s="14" t="s">
        <v>814</v>
      </c>
    </row>
    <row r="279" spans="2:31" ht="15.75">
      <c r="B279" s="14" t="s">
        <v>815</v>
      </c>
      <c r="C279" s="14" t="s">
        <v>816</v>
      </c>
      <c r="D279" s="15"/>
      <c r="E279" s="20">
        <v>3284</v>
      </c>
      <c r="F279" s="14"/>
      <c r="G279">
        <v>1</v>
      </c>
      <c r="H279" s="15"/>
      <c r="I279" s="17">
        <v>50.96</v>
      </c>
      <c r="J279" s="15"/>
      <c r="K279" s="15"/>
      <c r="L279" s="17">
        <v>13.37</v>
      </c>
      <c r="M279" s="15"/>
      <c r="N279" s="15"/>
      <c r="O279" s="17">
        <v>17</v>
      </c>
      <c r="P279" s="15"/>
      <c r="R279" s="20">
        <v>3168</v>
      </c>
      <c r="S279" s="14"/>
      <c r="T279">
        <v>1</v>
      </c>
      <c r="U279" s="17"/>
      <c r="V279" s="17">
        <v>49.69</v>
      </c>
      <c r="W279" s="15"/>
      <c r="X279" s="17"/>
      <c r="Y279" s="17">
        <v>18.37</v>
      </c>
      <c r="Z279" s="15"/>
      <c r="AA279" s="18"/>
      <c r="AB279" s="17">
        <v>16.3</v>
      </c>
      <c r="AC279" s="19"/>
      <c r="AD279" s="13"/>
      <c r="AE279" s="14" t="s">
        <v>817</v>
      </c>
    </row>
    <row r="280" spans="2:31" ht="15.75">
      <c r="B280" s="14" t="s">
        <v>818</v>
      </c>
      <c r="C280" s="14" t="s">
        <v>819</v>
      </c>
      <c r="D280" s="15"/>
      <c r="E280" s="20">
        <v>2355</v>
      </c>
      <c r="F280" s="14"/>
      <c r="G280">
        <v>5</v>
      </c>
      <c r="H280" s="15"/>
      <c r="I280" s="17">
        <v>45.37</v>
      </c>
      <c r="J280" s="15"/>
      <c r="K280" s="15"/>
      <c r="L280" s="17">
        <v>13.34</v>
      </c>
      <c r="M280" s="15"/>
      <c r="N280" s="15"/>
      <c r="O280" s="17">
        <v>8.37</v>
      </c>
      <c r="P280" s="15"/>
      <c r="R280" s="20">
        <v>1541</v>
      </c>
      <c r="S280" s="14"/>
      <c r="T280">
        <v>0</v>
      </c>
      <c r="U280" s="17"/>
      <c r="V280" s="17">
        <v>33.28</v>
      </c>
      <c r="W280" s="15"/>
      <c r="X280" s="17"/>
      <c r="Y280" s="17">
        <v>19.78</v>
      </c>
      <c r="Z280" s="15"/>
      <c r="AA280" s="18"/>
      <c r="AB280" s="17">
        <v>10.12</v>
      </c>
      <c r="AC280" s="19"/>
      <c r="AD280" s="13"/>
      <c r="AE280" s="14" t="s">
        <v>820</v>
      </c>
    </row>
    <row r="281" spans="2:31" ht="15.75">
      <c r="B281" s="14" t="s">
        <v>821</v>
      </c>
      <c r="C281" s="14" t="s">
        <v>822</v>
      </c>
      <c r="D281" s="15"/>
      <c r="E281" s="20">
        <v>7258</v>
      </c>
      <c r="F281" s="14"/>
      <c r="G281">
        <v>3</v>
      </c>
      <c r="H281" s="15"/>
      <c r="I281" s="17">
        <v>39.56</v>
      </c>
      <c r="J281" s="15"/>
      <c r="K281" s="15"/>
      <c r="L281" s="17">
        <v>16.29</v>
      </c>
      <c r="M281" s="15"/>
      <c r="N281" s="15"/>
      <c r="O281" s="17">
        <v>14.37</v>
      </c>
      <c r="P281" s="15"/>
      <c r="R281" s="20">
        <v>6142</v>
      </c>
      <c r="S281" s="14"/>
      <c r="T281">
        <v>2</v>
      </c>
      <c r="U281" s="17"/>
      <c r="V281" s="17">
        <v>38.35</v>
      </c>
      <c r="W281" s="15"/>
      <c r="X281" s="17"/>
      <c r="Y281" s="17">
        <v>14.02</v>
      </c>
      <c r="Z281" s="15"/>
      <c r="AA281" s="18"/>
      <c r="AB281" s="17">
        <v>13.72</v>
      </c>
      <c r="AC281" s="19"/>
      <c r="AD281" s="13"/>
      <c r="AE281" s="14" t="s">
        <v>823</v>
      </c>
    </row>
    <row r="282" spans="2:31" ht="15.75">
      <c r="B282" s="14" t="s">
        <v>824</v>
      </c>
      <c r="C282" s="14" t="s">
        <v>825</v>
      </c>
      <c r="D282" s="15"/>
      <c r="E282" s="20">
        <v>7191</v>
      </c>
      <c r="F282" s="14"/>
      <c r="G282">
        <v>2</v>
      </c>
      <c r="H282" s="15"/>
      <c r="I282" s="17">
        <v>54.66</v>
      </c>
      <c r="J282" s="15"/>
      <c r="K282" s="15"/>
      <c r="L282" s="17">
        <v>36.09</v>
      </c>
      <c r="M282" s="15"/>
      <c r="N282" s="15"/>
      <c r="O282" s="17">
        <v>22.08</v>
      </c>
      <c r="P282" s="15"/>
      <c r="R282" s="20">
        <v>6615</v>
      </c>
      <c r="S282" s="14"/>
      <c r="T282">
        <v>7</v>
      </c>
      <c r="U282" s="17"/>
      <c r="V282" s="17">
        <v>56.35</v>
      </c>
      <c r="W282" s="15"/>
      <c r="X282" s="17"/>
      <c r="Y282" s="17">
        <v>33.68</v>
      </c>
      <c r="Z282" s="15"/>
      <c r="AA282" s="18"/>
      <c r="AB282" s="17">
        <v>22.04</v>
      </c>
      <c r="AC282" s="19"/>
      <c r="AD282" s="13"/>
      <c r="AE282" s="14" t="s">
        <v>826</v>
      </c>
    </row>
    <row r="283" spans="2:31" ht="15.75">
      <c r="B283" s="14" t="s">
        <v>827</v>
      </c>
      <c r="C283" s="14" t="s">
        <v>828</v>
      </c>
      <c r="D283" s="15"/>
      <c r="E283" s="20">
        <v>2455</v>
      </c>
      <c r="F283" s="14"/>
      <c r="G283">
        <v>2</v>
      </c>
      <c r="H283" s="15"/>
      <c r="I283" s="17">
        <v>26.22</v>
      </c>
      <c r="J283" s="15"/>
      <c r="K283" s="15"/>
      <c r="L283" s="17">
        <v>7.8</v>
      </c>
      <c r="M283" s="15"/>
      <c r="N283" s="15"/>
      <c r="O283" s="17">
        <v>5.34</v>
      </c>
      <c r="P283" s="15"/>
      <c r="R283" s="20">
        <v>2840</v>
      </c>
      <c r="S283" s="14"/>
      <c r="T283">
        <v>0</v>
      </c>
      <c r="U283" s="17"/>
      <c r="V283" s="17">
        <v>30.77</v>
      </c>
      <c r="W283" s="15"/>
      <c r="X283" s="17"/>
      <c r="Y283" s="17">
        <v>10.83</v>
      </c>
      <c r="Z283" s="15"/>
      <c r="AA283" s="18"/>
      <c r="AB283" s="17">
        <v>6.27</v>
      </c>
      <c r="AC283" s="19"/>
      <c r="AD283" s="13"/>
      <c r="AE283" s="14" t="s">
        <v>829</v>
      </c>
    </row>
    <row r="284" spans="2:31" ht="15.75">
      <c r="B284" s="14" t="s">
        <v>830</v>
      </c>
      <c r="C284" s="14" t="s">
        <v>831</v>
      </c>
      <c r="D284" s="15"/>
      <c r="E284" s="20">
        <v>2852</v>
      </c>
      <c r="F284" s="14"/>
      <c r="G284">
        <v>0</v>
      </c>
      <c r="H284" s="15"/>
      <c r="I284" s="17">
        <v>51.11</v>
      </c>
      <c r="J284" s="15"/>
      <c r="K284" s="15"/>
      <c r="L284" s="17">
        <v>14</v>
      </c>
      <c r="M284" s="15"/>
      <c r="N284" s="15"/>
      <c r="O284" s="17">
        <v>17.12</v>
      </c>
      <c r="P284" s="15"/>
      <c r="R284" s="20">
        <v>2370</v>
      </c>
      <c r="S284" s="14"/>
      <c r="T284">
        <v>1</v>
      </c>
      <c r="U284" s="17"/>
      <c r="V284" s="17">
        <v>56.52</v>
      </c>
      <c r="W284" s="15"/>
      <c r="X284" s="17"/>
      <c r="Y284" s="17">
        <v>16.74</v>
      </c>
      <c r="Z284" s="15"/>
      <c r="AA284" s="18"/>
      <c r="AB284" s="17">
        <v>22.84</v>
      </c>
      <c r="AC284" s="19"/>
      <c r="AD284" s="13"/>
      <c r="AE284" s="14" t="s">
        <v>832</v>
      </c>
    </row>
    <row r="285" spans="2:31" ht="15.75">
      <c r="B285" s="14" t="s">
        <v>833</v>
      </c>
      <c r="C285" s="14" t="s">
        <v>834</v>
      </c>
      <c r="D285" s="15"/>
      <c r="E285" s="20">
        <v>44001</v>
      </c>
      <c r="F285" s="14"/>
      <c r="G285">
        <v>63</v>
      </c>
      <c r="H285" s="15"/>
      <c r="I285" s="17">
        <v>40.25</v>
      </c>
      <c r="J285" s="15"/>
      <c r="K285" s="15"/>
      <c r="L285" s="17">
        <v>9.49</v>
      </c>
      <c r="M285" s="15"/>
      <c r="N285" s="15"/>
      <c r="O285" s="17">
        <v>24.84</v>
      </c>
      <c r="P285" s="15"/>
      <c r="R285" s="20">
        <v>29546</v>
      </c>
      <c r="S285" s="14"/>
      <c r="T285">
        <v>26</v>
      </c>
      <c r="U285" s="17"/>
      <c r="V285" s="17">
        <v>46.97</v>
      </c>
      <c r="W285" s="15"/>
      <c r="X285" s="17"/>
      <c r="Y285" s="17">
        <v>7.54</v>
      </c>
      <c r="Z285" s="15"/>
      <c r="AA285" s="18"/>
      <c r="AB285" s="17">
        <v>35.25</v>
      </c>
      <c r="AC285" s="19"/>
      <c r="AD285" s="13"/>
      <c r="AE285" s="14" t="s">
        <v>835</v>
      </c>
    </row>
    <row r="286" spans="2:31" ht="15.75">
      <c r="B286" s="14" t="s">
        <v>836</v>
      </c>
      <c r="C286" s="14" t="s">
        <v>837</v>
      </c>
      <c r="D286" s="15"/>
      <c r="E286">
        <v>753</v>
      </c>
      <c r="F286" s="14"/>
      <c r="G286">
        <v>0</v>
      </c>
      <c r="H286" s="15"/>
      <c r="I286" s="17">
        <v>33.98</v>
      </c>
      <c r="J286" s="15"/>
      <c r="K286" s="15"/>
      <c r="L286" s="17">
        <v>9.61</v>
      </c>
      <c r="M286" s="15"/>
      <c r="N286" s="15"/>
      <c r="O286" s="17">
        <v>5.45</v>
      </c>
      <c r="P286" s="15"/>
      <c r="R286">
        <v>356</v>
      </c>
      <c r="S286" s="14"/>
      <c r="T286">
        <v>0</v>
      </c>
      <c r="U286" s="17"/>
      <c r="V286" s="17">
        <v>23</v>
      </c>
      <c r="W286" s="15"/>
      <c r="X286" s="17"/>
      <c r="Y286" s="17">
        <v>12.12</v>
      </c>
      <c r="Z286" s="15"/>
      <c r="AA286" s="18"/>
      <c r="AB286" s="17">
        <v>8.44</v>
      </c>
      <c r="AC286" s="19"/>
      <c r="AD286" s="13"/>
      <c r="AE286" s="14" t="s">
        <v>838</v>
      </c>
    </row>
    <row r="287" spans="2:31" ht="15.75">
      <c r="B287" s="14" t="s">
        <v>839</v>
      </c>
      <c r="C287" s="14" t="s">
        <v>840</v>
      </c>
      <c r="D287" s="15"/>
      <c r="E287" s="20">
        <v>1839</v>
      </c>
      <c r="F287" s="14"/>
      <c r="G287">
        <v>0</v>
      </c>
      <c r="H287" s="15"/>
      <c r="I287" s="17">
        <v>50.26</v>
      </c>
      <c r="J287" s="15"/>
      <c r="K287" s="15"/>
      <c r="L287" s="17">
        <v>27.49</v>
      </c>
      <c r="M287" s="15"/>
      <c r="N287" s="15"/>
      <c r="O287" s="17">
        <v>14.58</v>
      </c>
      <c r="P287" s="15"/>
      <c r="R287" s="20">
        <v>1016</v>
      </c>
      <c r="S287" s="14"/>
      <c r="T287">
        <v>0</v>
      </c>
      <c r="U287" s="17"/>
      <c r="V287" s="17">
        <v>41.63</v>
      </c>
      <c r="W287" s="15"/>
      <c r="X287" s="17"/>
      <c r="Y287" s="17">
        <v>15.31</v>
      </c>
      <c r="Z287" s="15"/>
      <c r="AA287" s="18"/>
      <c r="AB287" s="17">
        <v>16.5</v>
      </c>
      <c r="AC287" s="19"/>
      <c r="AD287" s="13"/>
      <c r="AE287" s="14" t="s">
        <v>841</v>
      </c>
    </row>
    <row r="288" spans="2:31" ht="15.75">
      <c r="B288" s="14" t="s">
        <v>842</v>
      </c>
      <c r="C288" s="14" t="s">
        <v>843</v>
      </c>
      <c r="D288" s="15"/>
      <c r="E288">
        <v>874</v>
      </c>
      <c r="F288" s="14"/>
      <c r="G288">
        <v>1</v>
      </c>
      <c r="H288" s="15"/>
      <c r="I288" s="17">
        <v>40.23</v>
      </c>
      <c r="J288" s="15"/>
      <c r="K288" s="15"/>
      <c r="L288" s="17">
        <v>19.7</v>
      </c>
      <c r="M288" s="15"/>
      <c r="N288" s="15"/>
      <c r="O288" s="17">
        <v>12.66</v>
      </c>
      <c r="P288" s="15"/>
      <c r="R288">
        <v>519</v>
      </c>
      <c r="S288" s="14"/>
      <c r="T288">
        <v>1</v>
      </c>
      <c r="U288" s="17"/>
      <c r="V288" s="17">
        <v>44.29</v>
      </c>
      <c r="W288" s="15"/>
      <c r="X288" s="17"/>
      <c r="Y288" s="17">
        <v>24.44</v>
      </c>
      <c r="Z288" s="15"/>
      <c r="AA288" s="18"/>
      <c r="AB288" s="17">
        <v>10.83</v>
      </c>
      <c r="AC288" s="19"/>
      <c r="AD288" s="13"/>
      <c r="AE288" s="14" t="s">
        <v>844</v>
      </c>
    </row>
    <row r="289" spans="2:31" ht="15.75">
      <c r="B289" s="14" t="s">
        <v>845</v>
      </c>
      <c r="C289" s="14" t="s">
        <v>846</v>
      </c>
      <c r="D289" s="15"/>
      <c r="E289" s="20">
        <v>3355</v>
      </c>
      <c r="F289" s="14"/>
      <c r="G289">
        <v>2</v>
      </c>
      <c r="H289" s="15"/>
      <c r="I289" s="17">
        <v>46.62</v>
      </c>
      <c r="J289" s="15"/>
      <c r="K289" s="15"/>
      <c r="L289" s="17">
        <v>16.15</v>
      </c>
      <c r="M289" s="15"/>
      <c r="N289" s="15"/>
      <c r="O289" s="17">
        <v>21.68</v>
      </c>
      <c r="P289" s="15"/>
      <c r="R289">
        <v>824</v>
      </c>
      <c r="S289" s="14"/>
      <c r="T289">
        <v>1</v>
      </c>
      <c r="U289" s="17"/>
      <c r="V289" s="17">
        <v>54.4</v>
      </c>
      <c r="W289" s="15"/>
      <c r="X289" s="17"/>
      <c r="Y289" s="17">
        <v>15.25</v>
      </c>
      <c r="Z289" s="15"/>
      <c r="AA289" s="18"/>
      <c r="AB289" s="17">
        <v>20.3</v>
      </c>
      <c r="AC289" s="19"/>
      <c r="AD289" s="13"/>
      <c r="AE289" s="14" t="s">
        <v>847</v>
      </c>
    </row>
    <row r="290" spans="2:31" ht="15.75">
      <c r="B290" s="14" t="s">
        <v>848</v>
      </c>
      <c r="C290" s="14" t="s">
        <v>849</v>
      </c>
      <c r="D290" s="15"/>
      <c r="E290">
        <v>946</v>
      </c>
      <c r="F290" s="14"/>
      <c r="G290">
        <v>1</v>
      </c>
      <c r="H290" s="15"/>
      <c r="I290" s="17">
        <v>41.68</v>
      </c>
      <c r="J290" s="15"/>
      <c r="K290" s="15"/>
      <c r="L290" s="17">
        <v>22.51</v>
      </c>
      <c r="M290" s="15"/>
      <c r="N290" s="15"/>
      <c r="O290" s="17">
        <v>13.71</v>
      </c>
      <c r="P290" s="15"/>
      <c r="R290">
        <v>410</v>
      </c>
      <c r="S290" s="14"/>
      <c r="T290">
        <v>0</v>
      </c>
      <c r="U290" s="17"/>
      <c r="V290" s="17">
        <v>47.49</v>
      </c>
      <c r="W290" s="15"/>
      <c r="X290" s="17"/>
      <c r="Y290" s="17">
        <v>24.63</v>
      </c>
      <c r="Z290" s="15"/>
      <c r="AA290" s="18"/>
      <c r="AB290" s="17">
        <v>18.36</v>
      </c>
      <c r="AC290" s="19"/>
      <c r="AD290" s="13"/>
      <c r="AE290" s="14" t="s">
        <v>850</v>
      </c>
    </row>
    <row r="291" spans="2:31" ht="15.75">
      <c r="B291" s="14" t="s">
        <v>851</v>
      </c>
      <c r="C291" s="14" t="s">
        <v>852</v>
      </c>
      <c r="D291" s="15"/>
      <c r="E291" s="20">
        <v>2138</v>
      </c>
      <c r="F291" s="14"/>
      <c r="G291">
        <v>0</v>
      </c>
      <c r="H291" s="15"/>
      <c r="I291" s="17">
        <v>50.2</v>
      </c>
      <c r="J291" s="15"/>
      <c r="K291" s="15"/>
      <c r="L291" s="17">
        <v>21.48</v>
      </c>
      <c r="M291" s="15"/>
      <c r="N291" s="15"/>
      <c r="O291" s="17">
        <v>17.89</v>
      </c>
      <c r="P291" s="15"/>
      <c r="R291" s="20">
        <v>1374</v>
      </c>
      <c r="S291" s="14"/>
      <c r="T291">
        <v>2</v>
      </c>
      <c r="U291" s="17"/>
      <c r="V291" s="17">
        <v>56.45</v>
      </c>
      <c r="W291" s="15"/>
      <c r="X291" s="17"/>
      <c r="Y291" s="17">
        <v>32.88</v>
      </c>
      <c r="Z291" s="15"/>
      <c r="AA291" s="18"/>
      <c r="AB291" s="17">
        <v>30.25</v>
      </c>
      <c r="AC291" s="19"/>
      <c r="AD291" s="13"/>
      <c r="AE291" s="14" t="s">
        <v>853</v>
      </c>
    </row>
    <row r="292" spans="2:31" ht="15.75">
      <c r="B292" s="14" t="s">
        <v>854</v>
      </c>
      <c r="C292" s="14" t="s">
        <v>855</v>
      </c>
      <c r="D292" s="15"/>
      <c r="E292" s="20">
        <v>2693</v>
      </c>
      <c r="F292" s="14"/>
      <c r="G292">
        <v>1</v>
      </c>
      <c r="H292" s="15"/>
      <c r="I292" s="17">
        <v>41.04</v>
      </c>
      <c r="J292" s="15"/>
      <c r="K292" s="15"/>
      <c r="L292" s="17">
        <v>15.59</v>
      </c>
      <c r="M292" s="15"/>
      <c r="N292" s="15"/>
      <c r="O292" s="17">
        <v>9.84</v>
      </c>
      <c r="P292" s="15"/>
      <c r="R292" s="20">
        <v>1767</v>
      </c>
      <c r="S292" s="14"/>
      <c r="T292">
        <v>1</v>
      </c>
      <c r="U292" s="17"/>
      <c r="V292" s="17">
        <v>46.33</v>
      </c>
      <c r="W292" s="15"/>
      <c r="X292" s="17"/>
      <c r="Y292" s="17">
        <v>20.36</v>
      </c>
      <c r="Z292" s="15"/>
      <c r="AA292" s="18"/>
      <c r="AB292" s="17">
        <v>15.87</v>
      </c>
      <c r="AC292" s="19"/>
      <c r="AD292" s="13"/>
      <c r="AE292" s="14" t="s">
        <v>856</v>
      </c>
    </row>
    <row r="293" spans="2:31" ht="15.75">
      <c r="B293" s="14" t="s">
        <v>857</v>
      </c>
      <c r="C293" s="14" t="s">
        <v>858</v>
      </c>
      <c r="D293" s="15"/>
      <c r="E293" s="20">
        <v>4911</v>
      </c>
      <c r="F293" s="14"/>
      <c r="G293">
        <v>2</v>
      </c>
      <c r="H293" s="15"/>
      <c r="I293" s="17">
        <v>43.36</v>
      </c>
      <c r="J293" s="15"/>
      <c r="K293" s="15"/>
      <c r="L293" s="17">
        <v>20.95</v>
      </c>
      <c r="M293" s="15"/>
      <c r="N293" s="15"/>
      <c r="O293" s="17">
        <v>17.67</v>
      </c>
      <c r="P293" s="15"/>
      <c r="R293" s="20">
        <v>4214</v>
      </c>
      <c r="S293" s="14"/>
      <c r="T293">
        <v>0</v>
      </c>
      <c r="U293" s="17"/>
      <c r="V293" s="17">
        <v>44.35</v>
      </c>
      <c r="W293" s="15"/>
      <c r="X293" s="17"/>
      <c r="Y293" s="17">
        <v>19.96</v>
      </c>
      <c r="Z293" s="15"/>
      <c r="AA293" s="18"/>
      <c r="AB293" s="17">
        <v>16.02</v>
      </c>
      <c r="AC293" s="19"/>
      <c r="AD293" s="13"/>
      <c r="AE293" s="14" t="s">
        <v>859</v>
      </c>
    </row>
    <row r="294" spans="2:31" ht="15.75">
      <c r="B294" s="14" t="s">
        <v>860</v>
      </c>
      <c r="C294" s="14" t="s">
        <v>861</v>
      </c>
      <c r="D294" s="15"/>
      <c r="E294" s="20">
        <v>2792</v>
      </c>
      <c r="F294" s="14"/>
      <c r="G294">
        <v>0</v>
      </c>
      <c r="H294" s="15"/>
      <c r="I294" s="17">
        <v>50.05</v>
      </c>
      <c r="J294" s="15"/>
      <c r="K294" s="15"/>
      <c r="L294" s="17">
        <v>31.99</v>
      </c>
      <c r="M294" s="15"/>
      <c r="N294" s="15"/>
      <c r="O294" s="17">
        <v>23.76</v>
      </c>
      <c r="P294" s="15"/>
      <c r="R294" s="20">
        <v>1853</v>
      </c>
      <c r="S294" s="14"/>
      <c r="T294">
        <v>1</v>
      </c>
      <c r="U294" s="17"/>
      <c r="V294" s="17">
        <v>44.54</v>
      </c>
      <c r="W294" s="15"/>
      <c r="X294" s="17"/>
      <c r="Y294" s="17">
        <v>20.29</v>
      </c>
      <c r="Z294" s="15"/>
      <c r="AA294" s="18"/>
      <c r="AB294" s="17">
        <v>12.78</v>
      </c>
      <c r="AC294" s="19"/>
      <c r="AD294" s="13"/>
      <c r="AE294" s="14" t="s">
        <v>862</v>
      </c>
    </row>
    <row r="295" spans="2:31" ht="15.75">
      <c r="B295" s="14" t="s">
        <v>863</v>
      </c>
      <c r="C295" s="14" t="s">
        <v>864</v>
      </c>
      <c r="D295" s="15"/>
      <c r="E295" s="20">
        <v>2924</v>
      </c>
      <c r="F295" s="14"/>
      <c r="G295">
        <v>1</v>
      </c>
      <c r="H295" s="15"/>
      <c r="I295" s="17">
        <v>36.04</v>
      </c>
      <c r="J295" s="15"/>
      <c r="K295" s="15"/>
      <c r="L295" s="17">
        <v>15.64</v>
      </c>
      <c r="M295" s="15"/>
      <c r="N295" s="15"/>
      <c r="O295" s="17">
        <v>11.42</v>
      </c>
      <c r="P295" s="15"/>
      <c r="R295" s="20">
        <v>3395</v>
      </c>
      <c r="S295" s="14"/>
      <c r="T295">
        <v>0</v>
      </c>
      <c r="U295" s="17"/>
      <c r="V295" s="17">
        <v>40.21</v>
      </c>
      <c r="W295" s="15"/>
      <c r="X295" s="17"/>
      <c r="Y295" s="17">
        <v>15.12</v>
      </c>
      <c r="Z295" s="15"/>
      <c r="AA295" s="18"/>
      <c r="AB295" s="17">
        <v>14.62</v>
      </c>
      <c r="AC295" s="19"/>
      <c r="AD295" s="13"/>
      <c r="AE295" s="14" t="s">
        <v>865</v>
      </c>
    </row>
    <row r="296" spans="2:31" ht="15.75">
      <c r="B296" s="14" t="s">
        <v>866</v>
      </c>
      <c r="C296" s="14" t="s">
        <v>867</v>
      </c>
      <c r="D296" s="15"/>
      <c r="E296" s="20">
        <v>4154</v>
      </c>
      <c r="F296" s="14"/>
      <c r="G296">
        <v>1</v>
      </c>
      <c r="H296" s="15"/>
      <c r="I296" s="17">
        <v>45.93</v>
      </c>
      <c r="J296" s="15"/>
      <c r="K296" s="15"/>
      <c r="L296" s="17">
        <v>17.57</v>
      </c>
      <c r="M296" s="15"/>
      <c r="N296" s="15"/>
      <c r="O296" s="17">
        <v>19.49</v>
      </c>
      <c r="P296" s="15"/>
      <c r="R296" s="20">
        <v>1971</v>
      </c>
      <c r="S296" s="14"/>
      <c r="T296">
        <v>1</v>
      </c>
      <c r="U296" s="17"/>
      <c r="V296" s="17">
        <v>43.78</v>
      </c>
      <c r="W296" s="15"/>
      <c r="X296" s="17"/>
      <c r="Y296" s="17">
        <v>20.88</v>
      </c>
      <c r="Z296" s="15"/>
      <c r="AA296" s="18"/>
      <c r="AB296" s="17">
        <v>16.99</v>
      </c>
      <c r="AC296" s="19"/>
      <c r="AD296" s="13"/>
      <c r="AE296" s="14" t="s">
        <v>868</v>
      </c>
    </row>
    <row r="297" spans="2:31" ht="15.75">
      <c r="B297" s="14" t="s">
        <v>869</v>
      </c>
      <c r="C297" s="14" t="s">
        <v>870</v>
      </c>
      <c r="D297" s="15"/>
      <c r="E297" s="20">
        <v>2929</v>
      </c>
      <c r="F297" s="14"/>
      <c r="G297">
        <v>1</v>
      </c>
      <c r="H297" s="15"/>
      <c r="I297" s="17">
        <v>65.95</v>
      </c>
      <c r="J297" s="15"/>
      <c r="K297" s="15"/>
      <c r="L297" s="17">
        <v>58.4</v>
      </c>
      <c r="M297" s="15"/>
      <c r="N297" s="15"/>
      <c r="O297" s="17">
        <v>36.64</v>
      </c>
      <c r="P297" s="15"/>
      <c r="R297" s="20">
        <v>2013</v>
      </c>
      <c r="S297" s="14"/>
      <c r="T297">
        <v>1</v>
      </c>
      <c r="U297" s="17"/>
      <c r="V297" s="17">
        <v>69.68</v>
      </c>
      <c r="W297" s="15"/>
      <c r="X297" s="17"/>
      <c r="Y297" s="17">
        <v>53.71</v>
      </c>
      <c r="Z297" s="15"/>
      <c r="AA297" s="18"/>
      <c r="AB297" s="17">
        <v>39.06</v>
      </c>
      <c r="AC297" s="19"/>
      <c r="AD297" s="13"/>
      <c r="AE297" s="14" t="s">
        <v>871</v>
      </c>
    </row>
    <row r="298" spans="2:31" ht="15.75">
      <c r="B298" s="14" t="s">
        <v>872</v>
      </c>
      <c r="C298" s="14" t="s">
        <v>873</v>
      </c>
      <c r="D298" s="15"/>
      <c r="E298" s="20">
        <v>1022</v>
      </c>
      <c r="F298" s="14"/>
      <c r="G298">
        <v>0</v>
      </c>
      <c r="H298" s="15"/>
      <c r="I298" s="17">
        <v>24.77</v>
      </c>
      <c r="J298" s="15"/>
      <c r="K298" s="15"/>
      <c r="L298" s="17">
        <v>34.69</v>
      </c>
      <c r="M298" s="15"/>
      <c r="N298" s="15"/>
      <c r="O298" s="17">
        <v>5.14</v>
      </c>
      <c r="P298" s="15"/>
      <c r="R298" s="20">
        <v>1036</v>
      </c>
      <c r="S298" s="14"/>
      <c r="T298">
        <v>2</v>
      </c>
      <c r="U298" s="17"/>
      <c r="V298" s="17">
        <v>40.56</v>
      </c>
      <c r="W298" s="15"/>
      <c r="X298" s="17"/>
      <c r="Y298" s="17">
        <v>30.15</v>
      </c>
      <c r="Z298" s="15"/>
      <c r="AA298" s="18"/>
      <c r="AB298" s="17">
        <v>5.6</v>
      </c>
      <c r="AC298" s="19"/>
      <c r="AD298" s="13"/>
      <c r="AE298" s="14" t="s">
        <v>874</v>
      </c>
    </row>
    <row r="299" spans="2:31" ht="15.75">
      <c r="B299" s="14" t="s">
        <v>875</v>
      </c>
      <c r="C299" s="14" t="s">
        <v>876</v>
      </c>
      <c r="D299" s="15"/>
      <c r="E299">
        <v>538</v>
      </c>
      <c r="F299" s="14"/>
      <c r="G299">
        <v>0</v>
      </c>
      <c r="H299" s="15"/>
      <c r="I299" s="17">
        <v>37.77</v>
      </c>
      <c r="J299" s="15"/>
      <c r="K299" s="15"/>
      <c r="L299" s="17">
        <v>23.8</v>
      </c>
      <c r="M299" s="15"/>
      <c r="N299" s="15"/>
      <c r="O299" s="17">
        <v>10.87</v>
      </c>
      <c r="P299" s="15"/>
      <c r="R299">
        <v>436</v>
      </c>
      <c r="S299" s="14"/>
      <c r="T299">
        <v>0</v>
      </c>
      <c r="U299" s="17"/>
      <c r="V299" s="17">
        <v>33.72</v>
      </c>
      <c r="W299" s="15"/>
      <c r="X299" s="17"/>
      <c r="Y299" s="17">
        <v>19.4</v>
      </c>
      <c r="Z299" s="15"/>
      <c r="AA299" s="18"/>
      <c r="AB299" s="17">
        <v>8.27</v>
      </c>
      <c r="AC299" s="19"/>
      <c r="AD299" s="13"/>
      <c r="AE299" s="14" t="s">
        <v>877</v>
      </c>
    </row>
    <row r="300" spans="2:31" ht="15.75">
      <c r="B300" s="14" t="s">
        <v>878</v>
      </c>
      <c r="C300" s="14" t="s">
        <v>879</v>
      </c>
      <c r="D300" s="15"/>
      <c r="E300" s="20">
        <v>4970</v>
      </c>
      <c r="F300" s="14"/>
      <c r="G300">
        <v>5</v>
      </c>
      <c r="H300" s="15"/>
      <c r="I300" s="17">
        <v>34.84</v>
      </c>
      <c r="J300" s="15"/>
      <c r="K300" s="15"/>
      <c r="L300" s="17">
        <v>28.63</v>
      </c>
      <c r="M300" s="15"/>
      <c r="N300" s="15"/>
      <c r="O300" s="17">
        <v>14.89</v>
      </c>
      <c r="P300" s="15"/>
      <c r="R300" s="20">
        <v>4491</v>
      </c>
      <c r="S300" s="14"/>
      <c r="T300">
        <v>2</v>
      </c>
      <c r="U300" s="17"/>
      <c r="V300" s="17">
        <v>38.6</v>
      </c>
      <c r="W300" s="15"/>
      <c r="X300" s="17"/>
      <c r="Y300" s="17">
        <v>32.54</v>
      </c>
      <c r="Z300" s="15"/>
      <c r="AA300" s="18"/>
      <c r="AB300" s="17">
        <v>9.26</v>
      </c>
      <c r="AC300" s="19"/>
      <c r="AD300" s="13"/>
      <c r="AE300" s="14" t="s">
        <v>880</v>
      </c>
    </row>
    <row r="301" spans="2:31" ht="15.75">
      <c r="B301" s="14" t="s">
        <v>881</v>
      </c>
      <c r="C301" s="14" t="s">
        <v>882</v>
      </c>
      <c r="D301" s="15"/>
      <c r="E301">
        <v>477</v>
      </c>
      <c r="F301" s="14"/>
      <c r="G301">
        <v>0</v>
      </c>
      <c r="H301" s="15"/>
      <c r="I301" s="17">
        <v>33.48</v>
      </c>
      <c r="J301" s="15"/>
      <c r="K301" s="15"/>
      <c r="L301" s="17">
        <v>26.19</v>
      </c>
      <c r="M301" s="15"/>
      <c r="N301" s="15"/>
      <c r="O301" s="17">
        <v>9.61</v>
      </c>
      <c r="P301" s="15"/>
      <c r="R301">
        <v>412</v>
      </c>
      <c r="S301" s="14"/>
      <c r="T301">
        <v>0</v>
      </c>
      <c r="U301" s="17"/>
      <c r="V301" s="17">
        <v>29.56</v>
      </c>
      <c r="W301" s="15"/>
      <c r="X301" s="17"/>
      <c r="Y301" s="17">
        <v>32.41</v>
      </c>
      <c r="Z301" s="15"/>
      <c r="AA301" s="18"/>
      <c r="AB301" s="17">
        <v>8.48</v>
      </c>
      <c r="AC301" s="19"/>
      <c r="AD301" s="13"/>
      <c r="AE301" s="14" t="s">
        <v>883</v>
      </c>
    </row>
    <row r="302" spans="2:31" ht="15.75">
      <c r="B302" s="14" t="s">
        <v>884</v>
      </c>
      <c r="C302" s="14" t="s">
        <v>885</v>
      </c>
      <c r="D302" s="15"/>
      <c r="E302" s="20">
        <v>3580</v>
      </c>
      <c r="F302" s="14"/>
      <c r="G302">
        <v>1</v>
      </c>
      <c r="H302" s="15"/>
      <c r="I302" s="17">
        <v>34.13</v>
      </c>
      <c r="J302" s="15"/>
      <c r="K302" s="15"/>
      <c r="L302" s="17">
        <v>14.83</v>
      </c>
      <c r="M302" s="15"/>
      <c r="N302" s="15"/>
      <c r="O302" s="17">
        <v>13.02</v>
      </c>
      <c r="P302" s="15"/>
      <c r="R302" s="20">
        <v>2750</v>
      </c>
      <c r="S302" s="14"/>
      <c r="T302">
        <v>1</v>
      </c>
      <c r="U302" s="17"/>
      <c r="V302" s="17">
        <v>40.18</v>
      </c>
      <c r="W302" s="15"/>
      <c r="X302" s="17"/>
      <c r="Y302" s="17">
        <v>15.48</v>
      </c>
      <c r="Z302" s="15"/>
      <c r="AA302" s="18"/>
      <c r="AB302" s="17">
        <v>19.27</v>
      </c>
      <c r="AC302" s="19"/>
      <c r="AD302" s="13"/>
      <c r="AE302" s="14" t="s">
        <v>886</v>
      </c>
    </row>
    <row r="303" spans="2:31" ht="15.75">
      <c r="B303" s="14" t="s">
        <v>887</v>
      </c>
      <c r="C303" s="14" t="s">
        <v>888</v>
      </c>
      <c r="D303" s="15"/>
      <c r="E303" s="20">
        <v>10067</v>
      </c>
      <c r="F303" s="14"/>
      <c r="G303">
        <v>5</v>
      </c>
      <c r="H303" s="15"/>
      <c r="I303" s="17">
        <v>38.55</v>
      </c>
      <c r="J303" s="15"/>
      <c r="K303" s="15"/>
      <c r="L303" s="17">
        <v>19.29</v>
      </c>
      <c r="M303" s="15"/>
      <c r="N303" s="15"/>
      <c r="O303" s="17">
        <v>11.97</v>
      </c>
      <c r="P303" s="15"/>
      <c r="R303" s="20">
        <v>6781</v>
      </c>
      <c r="S303" s="14"/>
      <c r="T303">
        <v>1</v>
      </c>
      <c r="U303" s="17"/>
      <c r="V303" s="17">
        <v>44.25</v>
      </c>
      <c r="W303" s="15"/>
      <c r="X303" s="17"/>
      <c r="Y303" s="17">
        <v>18.76</v>
      </c>
      <c r="Z303" s="15"/>
      <c r="AA303" s="18"/>
      <c r="AB303" s="17">
        <v>12.1</v>
      </c>
      <c r="AC303" s="19"/>
      <c r="AD303" s="13"/>
      <c r="AE303" s="14" t="s">
        <v>889</v>
      </c>
    </row>
    <row r="304" spans="2:31" ht="15.75">
      <c r="B304" s="14" t="s">
        <v>890</v>
      </c>
      <c r="C304" s="14" t="s">
        <v>891</v>
      </c>
      <c r="D304" s="15"/>
      <c r="E304" s="20">
        <v>1856</v>
      </c>
      <c r="F304" s="14"/>
      <c r="G304">
        <v>2</v>
      </c>
      <c r="H304" s="15"/>
      <c r="I304" s="17">
        <v>52.08</v>
      </c>
      <c r="J304" s="15"/>
      <c r="K304" s="15"/>
      <c r="L304" s="17">
        <v>23.75</v>
      </c>
      <c r="M304" s="15"/>
      <c r="N304" s="15"/>
      <c r="O304" s="17">
        <v>32.03</v>
      </c>
      <c r="P304" s="15"/>
      <c r="R304" s="20">
        <v>2525</v>
      </c>
      <c r="S304" s="14"/>
      <c r="T304">
        <v>7</v>
      </c>
      <c r="U304" s="17"/>
      <c r="V304" s="17">
        <v>53.24</v>
      </c>
      <c r="W304" s="15"/>
      <c r="X304" s="17"/>
      <c r="Y304" s="17">
        <v>44.72</v>
      </c>
      <c r="Z304" s="15"/>
      <c r="AA304" s="18"/>
      <c r="AB304" s="17">
        <v>30.14</v>
      </c>
      <c r="AC304" s="19"/>
      <c r="AD304" s="13"/>
      <c r="AE304" s="14" t="s">
        <v>892</v>
      </c>
    </row>
    <row r="305" spans="2:31" ht="15.75">
      <c r="B305" s="14" t="s">
        <v>893</v>
      </c>
      <c r="C305" s="14" t="s">
        <v>894</v>
      </c>
      <c r="D305" s="15"/>
      <c r="E305" s="20">
        <v>25950</v>
      </c>
      <c r="F305" s="14"/>
      <c r="G305">
        <v>9</v>
      </c>
      <c r="H305" s="15"/>
      <c r="I305" s="17">
        <v>47.45</v>
      </c>
      <c r="J305" s="15"/>
      <c r="K305" s="15"/>
      <c r="L305" s="17">
        <v>19.66</v>
      </c>
      <c r="M305" s="15"/>
      <c r="N305" s="15"/>
      <c r="O305" s="17">
        <v>17.38</v>
      </c>
      <c r="P305" s="15"/>
      <c r="R305" s="20">
        <v>23011</v>
      </c>
      <c r="S305" s="14"/>
      <c r="T305">
        <v>20</v>
      </c>
      <c r="U305" s="17"/>
      <c r="V305" s="17">
        <v>45.04</v>
      </c>
      <c r="W305" s="15"/>
      <c r="X305" s="17"/>
      <c r="Y305" s="17">
        <v>27.9</v>
      </c>
      <c r="Z305" s="15"/>
      <c r="AA305" s="18"/>
      <c r="AB305" s="17">
        <v>16.15</v>
      </c>
      <c r="AC305" s="19"/>
      <c r="AD305" s="13"/>
      <c r="AE305" s="14" t="s">
        <v>895</v>
      </c>
    </row>
    <row r="306" spans="2:31" ht="15.75">
      <c r="B306" s="14" t="s">
        <v>896</v>
      </c>
      <c r="C306" s="14" t="s">
        <v>897</v>
      </c>
      <c r="D306" s="15"/>
      <c r="E306">
        <v>342</v>
      </c>
      <c r="F306" s="14"/>
      <c r="G306">
        <v>0</v>
      </c>
      <c r="H306" s="15"/>
      <c r="I306" s="17">
        <v>36.99</v>
      </c>
      <c r="J306" s="15"/>
      <c r="K306" s="15"/>
      <c r="L306" s="17">
        <v>19.72</v>
      </c>
      <c r="M306" s="15"/>
      <c r="N306" s="15"/>
      <c r="O306" s="17">
        <v>11.56</v>
      </c>
      <c r="P306" s="15"/>
      <c r="R306" s="20">
        <v>1266</v>
      </c>
      <c r="S306" s="14"/>
      <c r="T306">
        <v>0</v>
      </c>
      <c r="U306" s="17"/>
      <c r="V306" s="17">
        <v>41.12</v>
      </c>
      <c r="W306" s="15"/>
      <c r="X306" s="17"/>
      <c r="Y306" s="17">
        <v>16.24</v>
      </c>
      <c r="Z306" s="15"/>
      <c r="AA306" s="18"/>
      <c r="AB306" s="17">
        <v>16.2</v>
      </c>
      <c r="AC306" s="19"/>
      <c r="AD306" s="13"/>
      <c r="AE306" s="14" t="s">
        <v>898</v>
      </c>
    </row>
    <row r="307" spans="2:31" ht="15.75">
      <c r="B307" s="14" t="s">
        <v>899</v>
      </c>
      <c r="C307" s="14" t="s">
        <v>900</v>
      </c>
      <c r="D307" s="15"/>
      <c r="E307">
        <v>560</v>
      </c>
      <c r="F307" s="14"/>
      <c r="G307">
        <v>0</v>
      </c>
      <c r="H307" s="15"/>
      <c r="I307" s="17">
        <v>20.15</v>
      </c>
      <c r="J307" s="15"/>
      <c r="K307" s="15"/>
      <c r="L307" s="17">
        <v>20.26</v>
      </c>
      <c r="M307" s="15"/>
      <c r="N307" s="15"/>
      <c r="O307" s="17">
        <v>5.08</v>
      </c>
      <c r="P307" s="15"/>
      <c r="R307">
        <v>251</v>
      </c>
      <c r="S307" s="14"/>
      <c r="T307">
        <v>0</v>
      </c>
      <c r="U307" s="17"/>
      <c r="V307" s="17">
        <v>29.38</v>
      </c>
      <c r="W307" s="15"/>
      <c r="X307" s="17"/>
      <c r="Y307" s="17">
        <v>22.59</v>
      </c>
      <c r="Z307" s="15"/>
      <c r="AA307" s="18"/>
      <c r="AB307" s="17">
        <v>6.41</v>
      </c>
      <c r="AC307" s="19"/>
      <c r="AD307" s="13"/>
      <c r="AE307" s="14" t="s">
        <v>901</v>
      </c>
    </row>
    <row r="308" spans="2:31" ht="15.75">
      <c r="B308" s="14" t="s">
        <v>902</v>
      </c>
      <c r="C308" s="14" t="s">
        <v>903</v>
      </c>
      <c r="D308" s="15"/>
      <c r="E308" s="20">
        <v>9101</v>
      </c>
      <c r="F308" s="14"/>
      <c r="G308">
        <v>2</v>
      </c>
      <c r="H308" s="15"/>
      <c r="I308" s="17">
        <v>43.84</v>
      </c>
      <c r="J308" s="15"/>
      <c r="K308" s="15"/>
      <c r="L308" s="17">
        <v>16.4</v>
      </c>
      <c r="M308" s="15"/>
      <c r="N308" s="15"/>
      <c r="O308" s="17">
        <v>15.64</v>
      </c>
      <c r="P308" s="15"/>
      <c r="R308" s="20">
        <v>4865</v>
      </c>
      <c r="S308" s="14"/>
      <c r="T308">
        <v>7</v>
      </c>
      <c r="U308" s="17"/>
      <c r="V308" s="17">
        <v>51.08</v>
      </c>
      <c r="W308" s="15"/>
      <c r="X308" s="17"/>
      <c r="Y308" s="17">
        <v>15.31</v>
      </c>
      <c r="Z308" s="15"/>
      <c r="AA308" s="18"/>
      <c r="AB308" s="17">
        <v>21.91</v>
      </c>
      <c r="AC308" s="19"/>
      <c r="AD308" s="13"/>
      <c r="AE308" s="14" t="s">
        <v>904</v>
      </c>
    </row>
    <row r="309" spans="2:31" ht="15.75">
      <c r="B309" s="14" t="s">
        <v>905</v>
      </c>
      <c r="C309" s="14" t="s">
        <v>906</v>
      </c>
      <c r="D309" s="15"/>
      <c r="E309" s="20">
        <v>1297</v>
      </c>
      <c r="F309" s="14"/>
      <c r="G309">
        <v>2</v>
      </c>
      <c r="H309" s="15"/>
      <c r="I309" s="17">
        <v>47.83</v>
      </c>
      <c r="J309" s="15"/>
      <c r="K309" s="15"/>
      <c r="L309" s="17">
        <v>13.59</v>
      </c>
      <c r="M309" s="15"/>
      <c r="N309" s="15"/>
      <c r="O309" s="17">
        <v>17</v>
      </c>
      <c r="P309" s="15"/>
      <c r="R309">
        <v>999</v>
      </c>
      <c r="S309" s="14"/>
      <c r="T309">
        <v>3</v>
      </c>
      <c r="U309" s="17"/>
      <c r="V309" s="17">
        <v>66.5</v>
      </c>
      <c r="W309" s="15"/>
      <c r="X309" s="17"/>
      <c r="Y309" s="17">
        <v>7.11</v>
      </c>
      <c r="Z309" s="15"/>
      <c r="AA309" s="18"/>
      <c r="AB309" s="17">
        <v>19.05</v>
      </c>
      <c r="AC309" s="19"/>
      <c r="AD309" s="13"/>
      <c r="AE309" s="14" t="s">
        <v>907</v>
      </c>
    </row>
    <row r="310" spans="2:31" ht="15.75">
      <c r="B310" s="14" t="s">
        <v>908</v>
      </c>
      <c r="C310" s="14" t="s">
        <v>909</v>
      </c>
      <c r="D310" s="15"/>
      <c r="E310" s="20">
        <v>2990</v>
      </c>
      <c r="F310" s="14"/>
      <c r="G310">
        <v>0</v>
      </c>
      <c r="H310" s="15"/>
      <c r="I310" s="17">
        <v>39.33</v>
      </c>
      <c r="J310" s="15"/>
      <c r="K310" s="15"/>
      <c r="L310" s="17">
        <v>13.17</v>
      </c>
      <c r="M310" s="15"/>
      <c r="N310" s="15"/>
      <c r="O310" s="17">
        <v>13.22</v>
      </c>
      <c r="P310" s="15"/>
      <c r="R310" s="20">
        <v>2063</v>
      </c>
      <c r="S310" s="14"/>
      <c r="T310">
        <v>4</v>
      </c>
      <c r="U310" s="17"/>
      <c r="V310" s="17">
        <v>56.61</v>
      </c>
      <c r="W310" s="15"/>
      <c r="X310" s="17"/>
      <c r="Y310" s="17">
        <v>34.61</v>
      </c>
      <c r="Z310" s="15"/>
      <c r="AA310" s="18"/>
      <c r="AB310" s="17">
        <v>35.72</v>
      </c>
      <c r="AC310" s="19"/>
      <c r="AD310" s="13"/>
      <c r="AE310" s="14" t="s">
        <v>910</v>
      </c>
    </row>
    <row r="311" spans="2:31" ht="15.75">
      <c r="B311" s="14" t="s">
        <v>911</v>
      </c>
      <c r="C311" s="14" t="s">
        <v>912</v>
      </c>
      <c r="D311" s="15"/>
      <c r="E311" s="20">
        <v>11802</v>
      </c>
      <c r="F311" s="14"/>
      <c r="G311">
        <v>11</v>
      </c>
      <c r="H311" s="15"/>
      <c r="I311" s="17">
        <v>46.4</v>
      </c>
      <c r="J311" s="15"/>
      <c r="K311" s="15"/>
      <c r="L311" s="17">
        <v>21.37</v>
      </c>
      <c r="M311" s="15"/>
      <c r="N311" s="15"/>
      <c r="O311" s="17">
        <v>17.36</v>
      </c>
      <c r="P311" s="15"/>
      <c r="R311" s="20">
        <v>7705</v>
      </c>
      <c r="S311" s="14"/>
      <c r="T311">
        <v>6</v>
      </c>
      <c r="U311" s="17"/>
      <c r="V311" s="17">
        <v>44.34</v>
      </c>
      <c r="W311" s="15"/>
      <c r="X311" s="17"/>
      <c r="Y311" s="17">
        <v>23.29</v>
      </c>
      <c r="Z311" s="15"/>
      <c r="AA311" s="18"/>
      <c r="AB311" s="17">
        <v>16.05</v>
      </c>
      <c r="AC311" s="19"/>
      <c r="AD311" s="13"/>
      <c r="AE311" s="14" t="s">
        <v>913</v>
      </c>
    </row>
    <row r="312" spans="2:31" ht="15.75">
      <c r="B312" s="14" t="s">
        <v>914</v>
      </c>
      <c r="C312" s="14" t="s">
        <v>915</v>
      </c>
      <c r="D312" s="15"/>
      <c r="E312" s="20">
        <v>7807</v>
      </c>
      <c r="F312" s="14"/>
      <c r="G312">
        <v>8</v>
      </c>
      <c r="H312" s="15"/>
      <c r="I312" s="17">
        <v>43.75</v>
      </c>
      <c r="J312" s="15"/>
      <c r="K312" s="15"/>
      <c r="L312" s="17">
        <v>12.57</v>
      </c>
      <c r="M312" s="15"/>
      <c r="N312" s="15"/>
      <c r="O312" s="17">
        <v>21.39</v>
      </c>
      <c r="P312" s="15"/>
      <c r="R312" s="20">
        <v>4144</v>
      </c>
      <c r="S312" s="14"/>
      <c r="T312">
        <v>3</v>
      </c>
      <c r="U312" s="17"/>
      <c r="V312" s="17">
        <v>41.41</v>
      </c>
      <c r="W312" s="15"/>
      <c r="X312" s="17"/>
      <c r="Y312" s="17">
        <v>12.54</v>
      </c>
      <c r="Z312" s="15"/>
      <c r="AA312" s="18"/>
      <c r="AB312" s="17">
        <v>10.87</v>
      </c>
      <c r="AC312" s="19"/>
      <c r="AD312" s="13"/>
      <c r="AE312" s="14" t="s">
        <v>916</v>
      </c>
    </row>
    <row r="313" spans="2:31" ht="15.75">
      <c r="B313" s="14" t="s">
        <v>917</v>
      </c>
      <c r="C313" s="14" t="s">
        <v>918</v>
      </c>
      <c r="D313" s="15"/>
      <c r="E313" s="20">
        <v>1119</v>
      </c>
      <c r="F313" s="14"/>
      <c r="G313">
        <v>0</v>
      </c>
      <c r="H313" s="15"/>
      <c r="I313" s="17">
        <v>33.52</v>
      </c>
      <c r="J313" s="15"/>
      <c r="K313" s="15"/>
      <c r="L313" s="17">
        <v>14.37</v>
      </c>
      <c r="M313" s="15"/>
      <c r="N313" s="15"/>
      <c r="O313" s="17">
        <v>7.93</v>
      </c>
      <c r="P313" s="15"/>
      <c r="R313" s="20">
        <v>1186</v>
      </c>
      <c r="S313" s="14"/>
      <c r="T313">
        <v>2</v>
      </c>
      <c r="U313" s="17"/>
      <c r="V313" s="17">
        <v>46.33</v>
      </c>
      <c r="W313" s="15"/>
      <c r="X313" s="17"/>
      <c r="Y313" s="17">
        <v>28.76</v>
      </c>
      <c r="Z313" s="15"/>
      <c r="AA313" s="18"/>
      <c r="AB313" s="17">
        <v>11.79</v>
      </c>
      <c r="AC313" s="19"/>
      <c r="AD313" s="13"/>
      <c r="AE313" s="14" t="s">
        <v>919</v>
      </c>
    </row>
    <row r="314" spans="2:31" ht="15.75">
      <c r="B314" s="14" t="s">
        <v>920</v>
      </c>
      <c r="C314" s="14" t="s">
        <v>921</v>
      </c>
      <c r="D314" s="15"/>
      <c r="E314" s="20">
        <v>1128</v>
      </c>
      <c r="F314" s="14"/>
      <c r="G314">
        <v>0</v>
      </c>
      <c r="H314" s="15"/>
      <c r="I314" s="17">
        <v>29.58</v>
      </c>
      <c r="J314" s="15"/>
      <c r="K314" s="15"/>
      <c r="L314" s="17">
        <v>12.57</v>
      </c>
      <c r="M314" s="15"/>
      <c r="N314" s="15"/>
      <c r="O314" s="17">
        <v>7.07</v>
      </c>
      <c r="P314" s="15"/>
      <c r="R314">
        <v>814</v>
      </c>
      <c r="S314" s="14"/>
      <c r="T314">
        <v>0</v>
      </c>
      <c r="U314" s="17"/>
      <c r="V314" s="17">
        <v>21.61</v>
      </c>
      <c r="W314" s="15"/>
      <c r="X314" s="17"/>
      <c r="Y314" s="17">
        <v>17.75</v>
      </c>
      <c r="Z314" s="15"/>
      <c r="AA314" s="18"/>
      <c r="AB314" s="17">
        <v>5.43</v>
      </c>
      <c r="AC314" s="19"/>
      <c r="AD314" s="13"/>
      <c r="AE314" s="14" t="s">
        <v>922</v>
      </c>
    </row>
    <row r="315" spans="2:31" ht="15.75">
      <c r="B315" s="14" t="s">
        <v>923</v>
      </c>
      <c r="C315" s="14" t="s">
        <v>924</v>
      </c>
      <c r="D315" s="15"/>
      <c r="E315">
        <v>970</v>
      </c>
      <c r="F315" s="14"/>
      <c r="G315">
        <v>1</v>
      </c>
      <c r="H315" s="15"/>
      <c r="I315" s="17">
        <v>34.67</v>
      </c>
      <c r="J315" s="15"/>
      <c r="K315" s="15"/>
      <c r="L315" s="17">
        <v>15.07</v>
      </c>
      <c r="M315" s="15"/>
      <c r="N315" s="15"/>
      <c r="O315" s="17">
        <v>8.33</v>
      </c>
      <c r="P315" s="15"/>
      <c r="R315">
        <v>693</v>
      </c>
      <c r="S315" s="14"/>
      <c r="T315">
        <v>0</v>
      </c>
      <c r="U315" s="17"/>
      <c r="V315" s="17">
        <v>37.96</v>
      </c>
      <c r="W315" s="15"/>
      <c r="X315" s="17"/>
      <c r="Y315" s="17">
        <v>17.35</v>
      </c>
      <c r="Z315" s="15"/>
      <c r="AA315" s="18"/>
      <c r="AB315" s="17">
        <v>12.22</v>
      </c>
      <c r="AC315" s="19"/>
      <c r="AD315" s="13"/>
      <c r="AE315" s="14" t="s">
        <v>925</v>
      </c>
    </row>
    <row r="316" spans="2:31" ht="15.75">
      <c r="B316" s="14" t="s">
        <v>926</v>
      </c>
      <c r="C316" s="14" t="s">
        <v>927</v>
      </c>
      <c r="D316" s="15"/>
      <c r="E316" s="20">
        <v>6291</v>
      </c>
      <c r="F316" s="14"/>
      <c r="G316">
        <v>8</v>
      </c>
      <c r="H316" s="15"/>
      <c r="I316" s="17">
        <v>47.28</v>
      </c>
      <c r="J316" s="15"/>
      <c r="K316" s="15"/>
      <c r="L316" s="17">
        <v>37.4</v>
      </c>
      <c r="M316" s="15"/>
      <c r="N316" s="15"/>
      <c r="O316" s="17">
        <v>7.53</v>
      </c>
      <c r="P316" s="15"/>
      <c r="R316" s="20">
        <v>4801</v>
      </c>
      <c r="S316" s="14"/>
      <c r="T316">
        <v>0</v>
      </c>
      <c r="U316" s="17"/>
      <c r="V316" s="17">
        <v>36.86</v>
      </c>
      <c r="W316" s="15"/>
      <c r="X316" s="17"/>
      <c r="Y316" s="17">
        <v>37.43</v>
      </c>
      <c r="Z316" s="15"/>
      <c r="AA316" s="18"/>
      <c r="AB316" s="17">
        <v>10.47</v>
      </c>
      <c r="AC316" s="19"/>
      <c r="AD316" s="13"/>
      <c r="AE316" s="14" t="s">
        <v>928</v>
      </c>
    </row>
    <row r="317" spans="2:31" ht="15.75">
      <c r="B317" s="14" t="s">
        <v>929</v>
      </c>
      <c r="C317" s="14" t="s">
        <v>930</v>
      </c>
      <c r="D317" s="15"/>
      <c r="E317" s="20">
        <v>10798</v>
      </c>
      <c r="F317" s="14"/>
      <c r="G317">
        <v>4</v>
      </c>
      <c r="H317" s="15"/>
      <c r="I317" s="17">
        <v>43.93</v>
      </c>
      <c r="J317" s="15"/>
      <c r="K317" s="15"/>
      <c r="L317" s="17">
        <v>33.83</v>
      </c>
      <c r="M317" s="15"/>
      <c r="N317" s="15"/>
      <c r="O317" s="17">
        <v>14.42</v>
      </c>
      <c r="P317" s="15"/>
      <c r="R317" s="20">
        <v>8408</v>
      </c>
      <c r="S317" s="14"/>
      <c r="T317">
        <v>7</v>
      </c>
      <c r="U317" s="17"/>
      <c r="V317" s="17">
        <v>52.12</v>
      </c>
      <c r="W317" s="15"/>
      <c r="X317" s="17"/>
      <c r="Y317" s="17">
        <v>30.18</v>
      </c>
      <c r="Z317" s="15"/>
      <c r="AA317" s="18"/>
      <c r="AB317" s="17">
        <v>15.2</v>
      </c>
      <c r="AC317" s="19"/>
      <c r="AD317" s="13"/>
      <c r="AE317" s="14" t="s">
        <v>931</v>
      </c>
    </row>
    <row r="318" spans="2:31" ht="15.75">
      <c r="B318" s="14" t="s">
        <v>932</v>
      </c>
      <c r="C318" s="14" t="s">
        <v>933</v>
      </c>
      <c r="D318" s="15"/>
      <c r="E318">
        <v>252</v>
      </c>
      <c r="F318" s="14"/>
      <c r="G318">
        <v>0</v>
      </c>
      <c r="H318" s="15"/>
      <c r="I318" s="17">
        <v>22.54</v>
      </c>
      <c r="J318" s="15"/>
      <c r="K318" s="15"/>
      <c r="L318" s="17">
        <v>26.08</v>
      </c>
      <c r="M318" s="15"/>
      <c r="N318" s="15"/>
      <c r="O318" s="17">
        <v>10.5</v>
      </c>
      <c r="P318" s="15"/>
      <c r="R318">
        <v>381</v>
      </c>
      <c r="S318" s="14"/>
      <c r="T318">
        <v>1</v>
      </c>
      <c r="U318" s="17"/>
      <c r="V318" s="17">
        <v>27.42</v>
      </c>
      <c r="W318" s="15"/>
      <c r="X318" s="17"/>
      <c r="Y318" s="17">
        <v>33.36</v>
      </c>
      <c r="Z318" s="15"/>
      <c r="AA318" s="18"/>
      <c r="AB318" s="17">
        <v>7.34</v>
      </c>
      <c r="AC318" s="19"/>
      <c r="AD318" s="13"/>
      <c r="AE318" s="14" t="s">
        <v>934</v>
      </c>
    </row>
    <row r="319" spans="2:31" ht="15.75">
      <c r="B319" s="14" t="s">
        <v>935</v>
      </c>
      <c r="C319" s="14" t="s">
        <v>936</v>
      </c>
      <c r="D319" s="15"/>
      <c r="E319">
        <v>625</v>
      </c>
      <c r="F319" s="14"/>
      <c r="G319">
        <v>0</v>
      </c>
      <c r="H319" s="15"/>
      <c r="I319" s="17">
        <v>38.03</v>
      </c>
      <c r="J319" s="15"/>
      <c r="K319" s="15"/>
      <c r="L319" s="17">
        <v>24.59</v>
      </c>
      <c r="M319" s="15"/>
      <c r="N319" s="15"/>
      <c r="O319" s="17">
        <v>11.4</v>
      </c>
      <c r="P319" s="15"/>
      <c r="R319">
        <v>471</v>
      </c>
      <c r="S319" s="14"/>
      <c r="T319">
        <v>1</v>
      </c>
      <c r="U319" s="17"/>
      <c r="V319" s="17">
        <v>44.21</v>
      </c>
      <c r="W319" s="15"/>
      <c r="X319" s="17"/>
      <c r="Y319" s="17">
        <v>25.7</v>
      </c>
      <c r="Z319" s="15"/>
      <c r="AA319" s="18"/>
      <c r="AB319" s="17">
        <v>12.89</v>
      </c>
      <c r="AC319" s="19"/>
      <c r="AD319" s="13"/>
      <c r="AE319" s="14" t="s">
        <v>937</v>
      </c>
    </row>
    <row r="320" spans="2:31" ht="15.75">
      <c r="B320" s="14" t="s">
        <v>938</v>
      </c>
      <c r="C320" s="14" t="s">
        <v>939</v>
      </c>
      <c r="D320" s="15"/>
      <c r="E320" s="20">
        <v>2459</v>
      </c>
      <c r="F320" s="14"/>
      <c r="G320">
        <v>1</v>
      </c>
      <c r="H320" s="15"/>
      <c r="I320" s="17">
        <v>31.91</v>
      </c>
      <c r="J320" s="15"/>
      <c r="K320" s="15"/>
      <c r="L320" s="17">
        <v>36.01</v>
      </c>
      <c r="M320" s="15"/>
      <c r="N320" s="15"/>
      <c r="O320" s="17">
        <v>6.43</v>
      </c>
      <c r="P320" s="15"/>
      <c r="R320" s="20">
        <v>2031</v>
      </c>
      <c r="S320" s="14"/>
      <c r="T320">
        <v>0</v>
      </c>
      <c r="U320" s="17"/>
      <c r="V320" s="17">
        <v>30.15</v>
      </c>
      <c r="W320" s="15"/>
      <c r="X320" s="17"/>
      <c r="Y320" s="17">
        <v>44.87</v>
      </c>
      <c r="Z320" s="15"/>
      <c r="AA320" s="18"/>
      <c r="AB320" s="17">
        <v>7.08</v>
      </c>
      <c r="AC320" s="19"/>
      <c r="AD320" s="13"/>
      <c r="AE320" s="14" t="s">
        <v>940</v>
      </c>
    </row>
    <row r="321" spans="2:31" ht="15.75">
      <c r="B321" s="14" t="s">
        <v>941</v>
      </c>
      <c r="C321" s="14" t="s">
        <v>942</v>
      </c>
      <c r="D321" s="15"/>
      <c r="E321" s="20">
        <v>1028</v>
      </c>
      <c r="F321" s="14"/>
      <c r="G321">
        <v>1</v>
      </c>
      <c r="H321" s="15"/>
      <c r="I321" s="17">
        <v>44.43</v>
      </c>
      <c r="J321" s="15"/>
      <c r="K321" s="15"/>
      <c r="L321" s="17">
        <v>32.21</v>
      </c>
      <c r="M321" s="15"/>
      <c r="N321" s="15"/>
      <c r="O321" s="17">
        <v>13.3</v>
      </c>
      <c r="P321" s="15"/>
      <c r="R321">
        <v>854</v>
      </c>
      <c r="S321" s="14"/>
      <c r="T321">
        <v>0</v>
      </c>
      <c r="U321" s="17"/>
      <c r="V321" s="17">
        <v>21.27</v>
      </c>
      <c r="W321" s="15"/>
      <c r="X321" s="17"/>
      <c r="Y321" s="17">
        <v>20.94</v>
      </c>
      <c r="Z321" s="15"/>
      <c r="AA321" s="18"/>
      <c r="AB321" s="17">
        <v>5.77</v>
      </c>
      <c r="AC321" s="19"/>
      <c r="AD321" s="13"/>
      <c r="AE321" s="14" t="s">
        <v>943</v>
      </c>
    </row>
    <row r="322" spans="2:31" ht="15.75">
      <c r="B322" s="14" t="s">
        <v>944</v>
      </c>
      <c r="C322" s="14" t="s">
        <v>945</v>
      </c>
      <c r="D322" s="15"/>
      <c r="E322" s="20">
        <v>52934</v>
      </c>
      <c r="F322" s="14"/>
      <c r="G322">
        <v>49</v>
      </c>
      <c r="H322" s="15"/>
      <c r="I322" s="17">
        <v>61.43</v>
      </c>
      <c r="J322" s="15"/>
      <c r="K322" s="15"/>
      <c r="L322" s="17">
        <v>34.33</v>
      </c>
      <c r="M322" s="15"/>
      <c r="N322" s="15"/>
      <c r="O322" s="17">
        <v>34.79</v>
      </c>
      <c r="P322" s="15"/>
      <c r="R322" s="20">
        <v>38846</v>
      </c>
      <c r="S322" s="14"/>
      <c r="T322">
        <v>55</v>
      </c>
      <c r="U322" s="17"/>
      <c r="V322" s="17">
        <v>64.63</v>
      </c>
      <c r="W322" s="15"/>
      <c r="X322" s="17"/>
      <c r="Y322" s="17">
        <v>38.41</v>
      </c>
      <c r="Z322" s="15"/>
      <c r="AA322" s="18"/>
      <c r="AB322" s="17">
        <v>34.75</v>
      </c>
      <c r="AC322" s="19"/>
      <c r="AD322" s="13"/>
      <c r="AE322" s="14" t="s">
        <v>946</v>
      </c>
    </row>
    <row r="323" spans="2:31" ht="15.75">
      <c r="B323" s="14" t="s">
        <v>947</v>
      </c>
      <c r="C323" s="14" t="s">
        <v>948</v>
      </c>
      <c r="D323" s="15"/>
      <c r="E323" s="20">
        <v>1422</v>
      </c>
      <c r="F323" s="14"/>
      <c r="G323">
        <v>0</v>
      </c>
      <c r="H323" s="15"/>
      <c r="I323" s="17">
        <v>43.75</v>
      </c>
      <c r="J323" s="15"/>
      <c r="K323" s="15"/>
      <c r="L323" s="17">
        <v>9.65</v>
      </c>
      <c r="M323" s="15"/>
      <c r="N323" s="15"/>
      <c r="O323" s="17">
        <v>15.68</v>
      </c>
      <c r="P323" s="15"/>
      <c r="R323" s="20">
        <v>1264</v>
      </c>
      <c r="S323" s="14"/>
      <c r="T323">
        <v>2</v>
      </c>
      <c r="U323" s="17"/>
      <c r="V323" s="17">
        <v>47.39</v>
      </c>
      <c r="W323" s="15"/>
      <c r="X323" s="17"/>
      <c r="Y323" s="17">
        <v>9.81</v>
      </c>
      <c r="Z323" s="15"/>
      <c r="AA323" s="18"/>
      <c r="AB323" s="17">
        <v>14.27</v>
      </c>
      <c r="AC323" s="19"/>
      <c r="AD323" s="13"/>
      <c r="AE323" s="14" t="s">
        <v>949</v>
      </c>
    </row>
    <row r="324" spans="2:31" ht="15.75">
      <c r="B324" s="14" t="s">
        <v>950</v>
      </c>
      <c r="C324" s="14" t="s">
        <v>951</v>
      </c>
      <c r="D324" s="15"/>
      <c r="E324" s="20">
        <v>1043</v>
      </c>
      <c r="F324" s="14"/>
      <c r="G324">
        <v>0</v>
      </c>
      <c r="H324" s="15"/>
      <c r="I324" s="17">
        <v>44.52</v>
      </c>
      <c r="J324" s="15"/>
      <c r="K324" s="15"/>
      <c r="L324" s="17">
        <v>18.84</v>
      </c>
      <c r="M324" s="15"/>
      <c r="N324" s="15"/>
      <c r="O324" s="17">
        <v>15.79</v>
      </c>
      <c r="P324" s="15"/>
      <c r="R324" s="20">
        <v>1165</v>
      </c>
      <c r="S324" s="14"/>
      <c r="T324">
        <v>0</v>
      </c>
      <c r="U324" s="17"/>
      <c r="V324" s="17">
        <v>51.72</v>
      </c>
      <c r="W324" s="15"/>
      <c r="X324" s="17"/>
      <c r="Y324" s="17">
        <v>28.92</v>
      </c>
      <c r="Z324" s="15"/>
      <c r="AA324" s="18"/>
      <c r="AB324" s="17">
        <v>26.7</v>
      </c>
      <c r="AC324" s="19"/>
      <c r="AD324" s="13"/>
      <c r="AE324" s="14" t="s">
        <v>952</v>
      </c>
    </row>
    <row r="325" spans="2:31" ht="15.75">
      <c r="B325" s="14" t="s">
        <v>953</v>
      </c>
      <c r="C325" s="14" t="s">
        <v>954</v>
      </c>
      <c r="D325" s="15"/>
      <c r="E325" s="20">
        <v>1039</v>
      </c>
      <c r="F325" s="14"/>
      <c r="G325">
        <v>1</v>
      </c>
      <c r="H325" s="15"/>
      <c r="I325" s="17">
        <v>54.54</v>
      </c>
      <c r="J325" s="15"/>
      <c r="K325" s="15"/>
      <c r="L325" s="17">
        <v>11.05</v>
      </c>
      <c r="M325" s="15"/>
      <c r="N325" s="15"/>
      <c r="O325" s="17">
        <v>22.26</v>
      </c>
      <c r="P325" s="15"/>
      <c r="R325">
        <v>983</v>
      </c>
      <c r="S325" s="14"/>
      <c r="T325">
        <v>0</v>
      </c>
      <c r="U325" s="17"/>
      <c r="V325" s="17">
        <v>46.97</v>
      </c>
      <c r="W325" s="15"/>
      <c r="X325" s="17"/>
      <c r="Y325" s="17">
        <v>12.59</v>
      </c>
      <c r="Z325" s="15"/>
      <c r="AA325" s="18"/>
      <c r="AB325" s="17">
        <v>15.43</v>
      </c>
      <c r="AC325" s="19"/>
      <c r="AD325" s="13"/>
      <c r="AE325" s="14" t="s">
        <v>955</v>
      </c>
    </row>
    <row r="326" spans="2:31" ht="15.75">
      <c r="B326" s="14" t="s">
        <v>956</v>
      </c>
      <c r="C326" s="14" t="s">
        <v>957</v>
      </c>
      <c r="D326" s="15"/>
      <c r="E326" s="20">
        <v>15301</v>
      </c>
      <c r="F326" s="14"/>
      <c r="G326">
        <v>3</v>
      </c>
      <c r="H326" s="15"/>
      <c r="I326" s="17">
        <v>49.76</v>
      </c>
      <c r="J326" s="15"/>
      <c r="K326" s="15"/>
      <c r="L326" s="17">
        <v>19.94</v>
      </c>
      <c r="M326" s="15"/>
      <c r="N326" s="15"/>
      <c r="O326" s="17">
        <v>19.11</v>
      </c>
      <c r="P326" s="15"/>
      <c r="R326" s="20">
        <v>12785</v>
      </c>
      <c r="S326" s="14"/>
      <c r="T326">
        <v>6</v>
      </c>
      <c r="U326" s="17"/>
      <c r="V326" s="17">
        <v>50.76</v>
      </c>
      <c r="W326" s="15"/>
      <c r="X326" s="17"/>
      <c r="Y326" s="17">
        <v>25.01</v>
      </c>
      <c r="Z326" s="15"/>
      <c r="AA326" s="18"/>
      <c r="AB326" s="17">
        <v>20.05</v>
      </c>
      <c r="AC326" s="19"/>
      <c r="AD326" s="13"/>
      <c r="AE326" s="14" t="s">
        <v>958</v>
      </c>
    </row>
    <row r="327" spans="2:31" ht="15.75">
      <c r="B327" s="14" t="s">
        <v>959</v>
      </c>
      <c r="C327" s="14" t="s">
        <v>960</v>
      </c>
      <c r="D327" s="15"/>
      <c r="E327">
        <v>490</v>
      </c>
      <c r="F327" s="14"/>
      <c r="G327">
        <v>0</v>
      </c>
      <c r="H327" s="15"/>
      <c r="I327" s="17">
        <v>36.1</v>
      </c>
      <c r="J327" s="15"/>
      <c r="K327" s="15"/>
      <c r="L327" s="17">
        <v>18.86</v>
      </c>
      <c r="M327" s="15"/>
      <c r="N327" s="15"/>
      <c r="O327" s="17">
        <v>10.82</v>
      </c>
      <c r="P327" s="15"/>
      <c r="R327">
        <v>549</v>
      </c>
      <c r="S327" s="14"/>
      <c r="T327">
        <v>0</v>
      </c>
      <c r="U327" s="17"/>
      <c r="V327" s="17">
        <v>29.68</v>
      </c>
      <c r="W327" s="15"/>
      <c r="X327" s="17"/>
      <c r="Y327" s="17">
        <v>18.13</v>
      </c>
      <c r="Z327" s="15"/>
      <c r="AA327" s="18"/>
      <c r="AB327" s="17">
        <v>7.51</v>
      </c>
      <c r="AC327" s="19"/>
      <c r="AD327" s="13"/>
      <c r="AE327" s="14" t="s">
        <v>961</v>
      </c>
    </row>
    <row r="328" spans="2:31" ht="15.75">
      <c r="B328" s="14" t="s">
        <v>962</v>
      </c>
      <c r="C328" s="14" t="s">
        <v>963</v>
      </c>
      <c r="D328" s="15"/>
      <c r="E328" s="20">
        <v>3479</v>
      </c>
      <c r="F328" s="14"/>
      <c r="G328">
        <v>3</v>
      </c>
      <c r="H328" s="15"/>
      <c r="I328" s="17">
        <v>44.17</v>
      </c>
      <c r="J328" s="15"/>
      <c r="K328" s="15"/>
      <c r="L328" s="17">
        <v>16.19</v>
      </c>
      <c r="M328" s="15"/>
      <c r="N328" s="15"/>
      <c r="O328" s="17">
        <v>6.13</v>
      </c>
      <c r="P328" s="15"/>
      <c r="R328" s="20">
        <v>3158</v>
      </c>
      <c r="S328" s="14"/>
      <c r="T328">
        <v>2</v>
      </c>
      <c r="U328" s="17"/>
      <c r="V328" s="17">
        <v>33.73</v>
      </c>
      <c r="W328" s="15"/>
      <c r="X328" s="17"/>
      <c r="Y328" s="17">
        <v>21.58</v>
      </c>
      <c r="Z328" s="15"/>
      <c r="AA328" s="18"/>
      <c r="AB328" s="17">
        <v>12.75</v>
      </c>
      <c r="AC328" s="19"/>
      <c r="AD328" s="13"/>
      <c r="AE328" s="14" t="s">
        <v>964</v>
      </c>
    </row>
    <row r="329" spans="2:31" ht="15.75">
      <c r="B329" s="14" t="s">
        <v>965</v>
      </c>
      <c r="C329" s="14" t="s">
        <v>966</v>
      </c>
      <c r="D329" s="15"/>
      <c r="E329">
        <v>662</v>
      </c>
      <c r="F329" s="14"/>
      <c r="G329">
        <v>1</v>
      </c>
      <c r="H329" s="15"/>
      <c r="I329" s="17">
        <v>58.84</v>
      </c>
      <c r="J329" s="15"/>
      <c r="K329" s="15"/>
      <c r="L329" s="17">
        <v>12.01</v>
      </c>
      <c r="M329" s="15"/>
      <c r="N329" s="15"/>
      <c r="O329" s="17">
        <v>38.24</v>
      </c>
      <c r="P329" s="15"/>
      <c r="R329">
        <v>469</v>
      </c>
      <c r="S329" s="14"/>
      <c r="T329">
        <v>0</v>
      </c>
      <c r="U329" s="17"/>
      <c r="V329" s="17">
        <v>51.65</v>
      </c>
      <c r="W329" s="15"/>
      <c r="X329" s="17"/>
      <c r="Y329" s="17">
        <v>17.55</v>
      </c>
      <c r="Z329" s="15"/>
      <c r="AA329" s="18"/>
      <c r="AB329" s="17">
        <v>16.74</v>
      </c>
      <c r="AC329" s="19"/>
      <c r="AD329" s="13"/>
      <c r="AE329" s="14" t="s">
        <v>967</v>
      </c>
    </row>
    <row r="330" spans="2:31" ht="15.75">
      <c r="B330" s="14" t="s">
        <v>968</v>
      </c>
      <c r="C330" s="14" t="s">
        <v>969</v>
      </c>
      <c r="D330" s="15"/>
      <c r="E330">
        <v>677</v>
      </c>
      <c r="F330" s="14"/>
      <c r="G330">
        <v>0</v>
      </c>
      <c r="H330" s="15"/>
      <c r="I330" s="17">
        <v>27.88</v>
      </c>
      <c r="J330" s="15"/>
      <c r="K330" s="15"/>
      <c r="L330" s="17">
        <v>19.41</v>
      </c>
      <c r="M330" s="15"/>
      <c r="N330" s="15"/>
      <c r="O330" s="17">
        <v>5.45</v>
      </c>
      <c r="P330" s="15"/>
      <c r="R330">
        <v>555</v>
      </c>
      <c r="S330" s="14"/>
      <c r="T330">
        <v>0</v>
      </c>
      <c r="U330" s="17"/>
      <c r="V330" s="17">
        <v>31.06</v>
      </c>
      <c r="W330" s="15"/>
      <c r="X330" s="17"/>
      <c r="Y330" s="17">
        <v>12.43</v>
      </c>
      <c r="Z330" s="15"/>
      <c r="AA330" s="18"/>
      <c r="AB330" s="17">
        <v>7.64</v>
      </c>
      <c r="AC330" s="19"/>
      <c r="AD330" s="13"/>
      <c r="AE330" s="14" t="s">
        <v>970</v>
      </c>
    </row>
    <row r="331" spans="2:31" ht="15.75">
      <c r="B331" s="14" t="s">
        <v>971</v>
      </c>
      <c r="C331" s="14" t="s">
        <v>972</v>
      </c>
      <c r="D331" s="15"/>
      <c r="E331" s="20">
        <v>5913</v>
      </c>
      <c r="F331" s="14"/>
      <c r="G331">
        <v>0</v>
      </c>
      <c r="H331" s="15"/>
      <c r="I331" s="17">
        <v>49.05</v>
      </c>
      <c r="J331" s="15"/>
      <c r="K331" s="15"/>
      <c r="L331" s="17">
        <v>17.96</v>
      </c>
      <c r="M331" s="15"/>
      <c r="N331" s="15"/>
      <c r="O331" s="17">
        <v>16.62</v>
      </c>
      <c r="P331" s="15"/>
      <c r="R331" s="20">
        <v>4735</v>
      </c>
      <c r="S331" s="14"/>
      <c r="T331">
        <v>3</v>
      </c>
      <c r="U331" s="17"/>
      <c r="V331" s="17">
        <v>58.57</v>
      </c>
      <c r="W331" s="15"/>
      <c r="X331" s="17"/>
      <c r="Y331" s="17">
        <v>21.64</v>
      </c>
      <c r="Z331" s="15"/>
      <c r="AA331" s="18"/>
      <c r="AB331" s="17">
        <v>28.81</v>
      </c>
      <c r="AC331" s="19"/>
      <c r="AD331" s="13"/>
      <c r="AE331" s="14" t="s">
        <v>973</v>
      </c>
    </row>
    <row r="332" spans="2:31" ht="15.75">
      <c r="B332" s="14" t="s">
        <v>974</v>
      </c>
      <c r="C332" s="14" t="s">
        <v>975</v>
      </c>
      <c r="D332" s="15"/>
      <c r="E332" s="20">
        <v>3540</v>
      </c>
      <c r="F332" s="14"/>
      <c r="G332">
        <v>1</v>
      </c>
      <c r="H332" s="15"/>
      <c r="I332" s="17">
        <v>41.52</v>
      </c>
      <c r="J332" s="15"/>
      <c r="K332" s="15"/>
      <c r="L332" s="17">
        <v>18.33</v>
      </c>
      <c r="M332" s="15"/>
      <c r="N332" s="15"/>
      <c r="O332" s="17">
        <v>11.71</v>
      </c>
      <c r="P332" s="15"/>
      <c r="R332" s="20">
        <v>3185</v>
      </c>
      <c r="S332" s="14"/>
      <c r="T332">
        <v>1</v>
      </c>
      <c r="U332" s="17"/>
      <c r="V332" s="17">
        <v>40.55</v>
      </c>
      <c r="W332" s="15"/>
      <c r="X332" s="17"/>
      <c r="Y332" s="17">
        <v>22.08</v>
      </c>
      <c r="Z332" s="15"/>
      <c r="AA332" s="18"/>
      <c r="AB332" s="17">
        <v>18.79</v>
      </c>
      <c r="AC332" s="19"/>
      <c r="AD332" s="13"/>
      <c r="AE332" s="14" t="s">
        <v>976</v>
      </c>
    </row>
    <row r="333" spans="2:31" ht="15.75">
      <c r="B333" s="14" t="s">
        <v>977</v>
      </c>
      <c r="C333" s="14" t="s">
        <v>978</v>
      </c>
      <c r="D333" s="15"/>
      <c r="E333" s="20">
        <v>5930</v>
      </c>
      <c r="F333" s="14"/>
      <c r="G333">
        <v>2</v>
      </c>
      <c r="H333" s="15"/>
      <c r="I333" s="17">
        <v>41.34</v>
      </c>
      <c r="J333" s="15"/>
      <c r="K333" s="15"/>
      <c r="L333" s="17">
        <v>14.75</v>
      </c>
      <c r="M333" s="15"/>
      <c r="N333" s="15"/>
      <c r="O333" s="17">
        <v>16.39</v>
      </c>
      <c r="P333" s="15"/>
      <c r="R333" s="20">
        <v>3652</v>
      </c>
      <c r="S333" s="14"/>
      <c r="T333">
        <v>2</v>
      </c>
      <c r="U333" s="17"/>
      <c r="V333" s="17">
        <v>43.89</v>
      </c>
      <c r="W333" s="15"/>
      <c r="X333" s="17"/>
      <c r="Y333" s="17">
        <v>13.96</v>
      </c>
      <c r="Z333" s="15"/>
      <c r="AA333" s="18"/>
      <c r="AB333" s="17">
        <v>15.63</v>
      </c>
      <c r="AC333" s="19"/>
      <c r="AD333" s="13"/>
      <c r="AE333" s="14" t="s">
        <v>979</v>
      </c>
    </row>
    <row r="334" spans="2:31" ht="15.75">
      <c r="B334" s="14" t="s">
        <v>980</v>
      </c>
      <c r="C334" s="14" t="s">
        <v>981</v>
      </c>
      <c r="D334" s="15"/>
      <c r="E334" s="20">
        <v>1649</v>
      </c>
      <c r="F334" s="14"/>
      <c r="G334">
        <v>0</v>
      </c>
      <c r="H334" s="15"/>
      <c r="I334" s="17">
        <v>33.21</v>
      </c>
      <c r="J334" s="15"/>
      <c r="K334" s="15"/>
      <c r="L334" s="17">
        <v>27.38</v>
      </c>
      <c r="M334" s="15"/>
      <c r="N334" s="15"/>
      <c r="O334" s="17">
        <v>10.84</v>
      </c>
      <c r="P334" s="15"/>
      <c r="R334" s="20">
        <v>1511</v>
      </c>
      <c r="S334" s="14"/>
      <c r="T334">
        <v>0</v>
      </c>
      <c r="U334" s="17"/>
      <c r="V334" s="17">
        <v>42.33</v>
      </c>
      <c r="W334" s="15"/>
      <c r="X334" s="17"/>
      <c r="Y334" s="17">
        <v>33.88</v>
      </c>
      <c r="Z334" s="15"/>
      <c r="AA334" s="18"/>
      <c r="AB334" s="17">
        <v>13.86</v>
      </c>
      <c r="AC334" s="19"/>
      <c r="AD334" s="13"/>
      <c r="AE334" s="14" t="s">
        <v>982</v>
      </c>
    </row>
    <row r="335" spans="2:31" ht="15.75">
      <c r="B335" s="14" t="s">
        <v>983</v>
      </c>
      <c r="C335" s="14" t="s">
        <v>984</v>
      </c>
      <c r="D335" s="15"/>
      <c r="E335" s="20">
        <v>2038</v>
      </c>
      <c r="F335" s="14"/>
      <c r="G335">
        <v>3</v>
      </c>
      <c r="H335" s="15"/>
      <c r="I335" s="17">
        <v>50.06</v>
      </c>
      <c r="J335" s="15"/>
      <c r="K335" s="15"/>
      <c r="L335" s="17">
        <v>42.21</v>
      </c>
      <c r="M335" s="15"/>
      <c r="N335" s="15"/>
      <c r="O335" s="17">
        <v>31.69</v>
      </c>
      <c r="P335" s="15"/>
      <c r="R335" s="20">
        <v>1341</v>
      </c>
      <c r="S335" s="14"/>
      <c r="T335">
        <v>1</v>
      </c>
      <c r="U335" s="17"/>
      <c r="V335" s="17">
        <v>46.99</v>
      </c>
      <c r="W335" s="15"/>
      <c r="X335" s="17"/>
      <c r="Y335" s="17">
        <v>36.08</v>
      </c>
      <c r="Z335" s="15"/>
      <c r="AA335" s="18"/>
      <c r="AB335" s="17">
        <v>11.9</v>
      </c>
      <c r="AC335" s="19"/>
      <c r="AD335" s="13"/>
      <c r="AE335" s="14" t="s">
        <v>985</v>
      </c>
    </row>
    <row r="336" spans="2:31" ht="15.75">
      <c r="B336" s="14" t="s">
        <v>986</v>
      </c>
      <c r="C336" s="14" t="s">
        <v>987</v>
      </c>
      <c r="D336" s="15"/>
      <c r="E336" s="20">
        <v>3969</v>
      </c>
      <c r="F336" s="14"/>
      <c r="G336">
        <v>1</v>
      </c>
      <c r="H336" s="15"/>
      <c r="I336" s="17">
        <v>42.78</v>
      </c>
      <c r="J336" s="15"/>
      <c r="K336" s="15"/>
      <c r="L336" s="17">
        <v>9.3</v>
      </c>
      <c r="M336" s="15"/>
      <c r="N336" s="15"/>
      <c r="O336" s="17">
        <v>11.44</v>
      </c>
      <c r="P336" s="15"/>
      <c r="R336" s="20">
        <v>3108</v>
      </c>
      <c r="S336" s="14"/>
      <c r="T336">
        <v>1</v>
      </c>
      <c r="U336" s="17"/>
      <c r="V336" s="17">
        <v>42.28</v>
      </c>
      <c r="W336" s="15"/>
      <c r="X336" s="17"/>
      <c r="Y336" s="17">
        <v>11.4</v>
      </c>
      <c r="Z336" s="15"/>
      <c r="AA336" s="18"/>
      <c r="AB336" s="17">
        <v>11.58</v>
      </c>
      <c r="AC336" s="19"/>
      <c r="AD336" s="13"/>
      <c r="AE336" s="14" t="s">
        <v>988</v>
      </c>
    </row>
    <row r="337" spans="2:31" ht="15.75">
      <c r="B337" s="14" t="s">
        <v>989</v>
      </c>
      <c r="C337" s="14" t="s">
        <v>990</v>
      </c>
      <c r="D337" s="15"/>
      <c r="E337" s="20">
        <v>4939</v>
      </c>
      <c r="F337" s="14"/>
      <c r="G337">
        <v>1</v>
      </c>
      <c r="H337" s="15"/>
      <c r="I337" s="17">
        <v>39.68</v>
      </c>
      <c r="J337" s="15"/>
      <c r="K337" s="15"/>
      <c r="L337" s="17">
        <v>16.85</v>
      </c>
      <c r="M337" s="15"/>
      <c r="N337" s="15"/>
      <c r="O337" s="17">
        <v>10.41</v>
      </c>
      <c r="P337" s="15"/>
      <c r="R337" s="20">
        <v>1936</v>
      </c>
      <c r="S337" s="14"/>
      <c r="T337">
        <v>0</v>
      </c>
      <c r="U337" s="17"/>
      <c r="V337" s="17">
        <v>42.94</v>
      </c>
      <c r="W337" s="15"/>
      <c r="X337" s="17"/>
      <c r="Y337" s="17">
        <v>19.12</v>
      </c>
      <c r="Z337" s="15"/>
      <c r="AA337" s="18"/>
      <c r="AB337" s="17">
        <v>14.76</v>
      </c>
      <c r="AC337" s="19"/>
      <c r="AD337" s="13"/>
      <c r="AE337" s="14" t="s">
        <v>991</v>
      </c>
    </row>
    <row r="338" spans="2:31" ht="15.75">
      <c r="B338" s="14" t="s">
        <v>992</v>
      </c>
      <c r="C338" s="14" t="s">
        <v>993</v>
      </c>
      <c r="D338" s="15"/>
      <c r="E338">
        <v>951</v>
      </c>
      <c r="F338" s="14"/>
      <c r="G338">
        <v>0</v>
      </c>
      <c r="H338" s="15"/>
      <c r="I338" s="17">
        <v>28.56</v>
      </c>
      <c r="J338" s="15"/>
      <c r="K338" s="15"/>
      <c r="L338" s="17">
        <v>20.51</v>
      </c>
      <c r="M338" s="15"/>
      <c r="N338" s="15"/>
      <c r="O338" s="17">
        <v>7.09</v>
      </c>
      <c r="P338" s="15"/>
      <c r="R338" s="20">
        <v>1016</v>
      </c>
      <c r="S338" s="14"/>
      <c r="T338">
        <v>0</v>
      </c>
      <c r="U338" s="17"/>
      <c r="V338" s="17">
        <v>30.11</v>
      </c>
      <c r="W338" s="15"/>
      <c r="X338" s="17"/>
      <c r="Y338" s="17">
        <v>30.5</v>
      </c>
      <c r="Z338" s="15"/>
      <c r="AA338" s="18"/>
      <c r="AB338" s="17">
        <v>8.11</v>
      </c>
      <c r="AC338" s="19"/>
      <c r="AD338" s="13"/>
      <c r="AE338" s="14" t="s">
        <v>994</v>
      </c>
    </row>
    <row r="339" spans="2:31" ht="15.75">
      <c r="B339" s="14" t="s">
        <v>995</v>
      </c>
      <c r="C339" s="14" t="s">
        <v>996</v>
      </c>
      <c r="D339" s="15"/>
      <c r="E339">
        <v>954</v>
      </c>
      <c r="F339" s="14"/>
      <c r="G339">
        <v>0</v>
      </c>
      <c r="H339" s="15"/>
      <c r="I339" s="17">
        <v>29.21</v>
      </c>
      <c r="J339" s="15"/>
      <c r="K339" s="15"/>
      <c r="L339" s="17">
        <v>38.1</v>
      </c>
      <c r="M339" s="15"/>
      <c r="N339" s="15"/>
      <c r="O339" s="17">
        <v>9.81</v>
      </c>
      <c r="P339" s="15"/>
      <c r="R339">
        <v>748</v>
      </c>
      <c r="S339" s="14"/>
      <c r="T339">
        <v>1</v>
      </c>
      <c r="U339" s="17"/>
      <c r="V339" s="17">
        <v>28.35</v>
      </c>
      <c r="W339" s="15"/>
      <c r="X339" s="17"/>
      <c r="Y339" s="17">
        <v>38.97</v>
      </c>
      <c r="Z339" s="15"/>
      <c r="AA339" s="18"/>
      <c r="AB339" s="17">
        <v>9.41</v>
      </c>
      <c r="AC339" s="19"/>
      <c r="AD339" s="13"/>
      <c r="AE339" s="14" t="s">
        <v>997</v>
      </c>
    </row>
    <row r="340" spans="1:30" ht="15.75">
      <c r="A340" s="3"/>
      <c r="B340" s="3"/>
      <c r="C340" s="3"/>
      <c r="D340" s="3"/>
      <c r="E340" s="21"/>
      <c r="F340" s="21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2:7" ht="18.75">
      <c r="B341" s="22" t="s">
        <v>998</v>
      </c>
      <c r="C341" s="22"/>
      <c r="E341" s="23"/>
      <c r="F341" s="23"/>
      <c r="G341" s="23"/>
    </row>
    <row r="342" spans="2:7" ht="18.75">
      <c r="B342" s="22" t="s">
        <v>999</v>
      </c>
      <c r="C342" s="22"/>
      <c r="E342" s="23"/>
      <c r="F342" s="23"/>
      <c r="G342" s="23"/>
    </row>
    <row r="343" spans="2:7" ht="18.75">
      <c r="B343" s="24" t="s">
        <v>1000</v>
      </c>
      <c r="C343" s="24"/>
      <c r="E343" s="23"/>
      <c r="F343" s="23"/>
      <c r="G343" s="23"/>
    </row>
    <row r="344" spans="2:7" ht="18.75">
      <c r="B344" s="24"/>
      <c r="C344" s="24"/>
      <c r="E344" s="23"/>
      <c r="F344" s="23"/>
      <c r="G344" s="23"/>
    </row>
    <row r="345" spans="5:7" ht="15.75">
      <c r="E345" s="23"/>
      <c r="F345" s="23"/>
      <c r="G345" s="23"/>
    </row>
    <row r="346" spans="5:7" ht="15.75">
      <c r="E346" s="23"/>
      <c r="F346" s="23"/>
      <c r="G346" s="23"/>
    </row>
    <row r="347" spans="5:7" ht="15.75">
      <c r="E347" s="23"/>
      <c r="F347" s="23"/>
      <c r="G347" s="23"/>
    </row>
    <row r="348" spans="5:7" ht="15.75">
      <c r="E348" s="23"/>
      <c r="F348" s="23"/>
      <c r="G348" s="23"/>
    </row>
    <row r="349" spans="5:7" ht="15.75">
      <c r="E349" s="23"/>
      <c r="F349" s="23"/>
      <c r="G349" s="23"/>
    </row>
    <row r="350" spans="5:7" ht="15.75">
      <c r="E350" s="23"/>
      <c r="F350" s="23"/>
      <c r="G350" s="23"/>
    </row>
    <row r="351" spans="5:7" ht="15.75">
      <c r="E351" s="23"/>
      <c r="F351" s="23"/>
      <c r="G351" s="23"/>
    </row>
    <row r="352" spans="5:7" ht="15.75">
      <c r="E352" s="23"/>
      <c r="F352" s="23"/>
      <c r="G352" s="23"/>
    </row>
    <row r="353" spans="5:7" ht="15.75">
      <c r="E353" s="23"/>
      <c r="F353" s="23"/>
      <c r="G353" s="23"/>
    </row>
    <row r="354" spans="5:7" ht="15.75">
      <c r="E354" s="23"/>
      <c r="F354" s="23"/>
      <c r="G354" s="23"/>
    </row>
    <row r="355" spans="5:7" ht="15.75">
      <c r="E355" s="23"/>
      <c r="F355" s="23"/>
      <c r="G355" s="23"/>
    </row>
    <row r="356" spans="5:7" ht="15.75">
      <c r="E356" s="23"/>
      <c r="F356" s="23"/>
      <c r="G356" s="23"/>
    </row>
    <row r="357" spans="5:7" ht="15.75">
      <c r="E357" s="23"/>
      <c r="F357" s="23"/>
      <c r="G357" s="23"/>
    </row>
    <row r="358" spans="5:7" ht="15.75">
      <c r="E358" s="23"/>
      <c r="F358" s="23"/>
      <c r="G358" s="23"/>
    </row>
    <row r="359" spans="5:7" ht="15.75">
      <c r="E359" s="23"/>
      <c r="F359" s="23"/>
      <c r="G359" s="23"/>
    </row>
    <row r="360" spans="5:7" ht="15.75">
      <c r="E360" s="23"/>
      <c r="F360" s="23"/>
      <c r="G360" s="23"/>
    </row>
    <row r="361" spans="5:7" ht="15.75">
      <c r="E361" s="23"/>
      <c r="F361" s="23"/>
      <c r="G361" s="23"/>
    </row>
    <row r="362" spans="5:7" ht="15.75">
      <c r="E362" s="23"/>
      <c r="F362" s="23"/>
      <c r="G362" s="23"/>
    </row>
    <row r="363" spans="5:7" ht="15.75">
      <c r="E363" s="23"/>
      <c r="F363" s="23"/>
      <c r="G363" s="23"/>
    </row>
    <row r="364" spans="5:7" ht="15.75">
      <c r="E364" s="23"/>
      <c r="F364" s="23"/>
      <c r="G364" s="23"/>
    </row>
    <row r="365" spans="5:7" ht="15.75">
      <c r="E365" s="23"/>
      <c r="F365" s="23"/>
      <c r="G365" s="23"/>
    </row>
    <row r="366" spans="5:7" ht="15.75">
      <c r="E366" s="23"/>
      <c r="F366" s="23"/>
      <c r="G366" s="23"/>
    </row>
    <row r="367" spans="5:7" ht="15.75">
      <c r="E367" s="23"/>
      <c r="F367" s="23"/>
      <c r="G367" s="23"/>
    </row>
    <row r="368" spans="5:7" ht="15.75">
      <c r="E368" s="23"/>
      <c r="F368" s="23"/>
      <c r="G368" s="23"/>
    </row>
    <row r="369" spans="5:7" ht="15.75">
      <c r="E369" s="23"/>
      <c r="F369" s="23"/>
      <c r="G369" s="23"/>
    </row>
    <row r="370" spans="5:7" ht="15.75">
      <c r="E370" s="23"/>
      <c r="F370" s="23"/>
      <c r="G370" s="23"/>
    </row>
    <row r="371" spans="5:7" ht="15.75">
      <c r="E371" s="23"/>
      <c r="F371" s="23"/>
      <c r="G371" s="23"/>
    </row>
    <row r="372" spans="5:7" ht="15.75">
      <c r="E372" s="23"/>
      <c r="F372" s="23"/>
      <c r="G372" s="23"/>
    </row>
    <row r="373" spans="5:7" ht="15.75">
      <c r="E373" s="23"/>
      <c r="F373" s="23"/>
      <c r="G373" s="23"/>
    </row>
    <row r="374" spans="5:7" ht="15.75">
      <c r="E374" s="23"/>
      <c r="F374" s="23"/>
      <c r="G374" s="23"/>
    </row>
    <row r="375" spans="5:7" ht="15.75">
      <c r="E375" s="23"/>
      <c r="F375" s="23"/>
      <c r="G375" s="23"/>
    </row>
    <row r="376" spans="5:7" ht="15.75">
      <c r="E376" s="23"/>
      <c r="F376" s="23"/>
      <c r="G376" s="23"/>
    </row>
    <row r="377" spans="5:7" ht="15.75">
      <c r="E377" s="23"/>
      <c r="F377" s="23"/>
      <c r="G377" s="23"/>
    </row>
    <row r="378" spans="5:7" ht="15.75">
      <c r="E378" s="23"/>
      <c r="F378" s="23"/>
      <c r="G378" s="23"/>
    </row>
    <row r="379" spans="5:7" ht="15.75">
      <c r="E379" s="23"/>
      <c r="F379" s="23"/>
      <c r="G379" s="23"/>
    </row>
    <row r="380" spans="5:7" ht="15.75">
      <c r="E380" s="23"/>
      <c r="F380" s="23"/>
      <c r="G380" s="23"/>
    </row>
    <row r="381" spans="5:7" ht="15.75">
      <c r="E381" s="23"/>
      <c r="F381" s="23"/>
      <c r="G381" s="23"/>
    </row>
    <row r="382" spans="5:7" ht="15.75">
      <c r="E382" s="23"/>
      <c r="F382" s="23"/>
      <c r="G382" s="23"/>
    </row>
    <row r="383" spans="5:7" ht="15.75">
      <c r="E383" s="23"/>
      <c r="F383" s="23"/>
      <c r="G383" s="23"/>
    </row>
    <row r="384" spans="5:7" ht="15.75">
      <c r="E384" s="23"/>
      <c r="F384" s="23"/>
      <c r="G384" s="23"/>
    </row>
    <row r="385" spans="5:7" ht="15.75">
      <c r="E385" s="23"/>
      <c r="F385" s="23"/>
      <c r="G385" s="23"/>
    </row>
    <row r="386" spans="5:7" ht="15.75">
      <c r="E386" s="23"/>
      <c r="F386" s="23"/>
      <c r="G386" s="23"/>
    </row>
    <row r="387" spans="5:7" ht="15.75">
      <c r="E387" s="23"/>
      <c r="F387" s="23"/>
      <c r="G387" s="23"/>
    </row>
    <row r="388" spans="5:7" ht="15.75">
      <c r="E388" s="23"/>
      <c r="F388" s="23"/>
      <c r="G388" s="23"/>
    </row>
    <row r="389" spans="5:7" ht="15.75">
      <c r="E389" s="23"/>
      <c r="F389" s="23"/>
      <c r="G389" s="23"/>
    </row>
    <row r="390" spans="5:7" ht="15.75">
      <c r="E390" s="23"/>
      <c r="F390" s="23"/>
      <c r="G390" s="23"/>
    </row>
    <row r="391" spans="5:7" ht="15.75">
      <c r="E391" s="23"/>
      <c r="F391" s="23"/>
      <c r="G391" s="23"/>
    </row>
    <row r="392" spans="5:7" ht="15.75">
      <c r="E392" s="23"/>
      <c r="F392" s="23"/>
      <c r="G392" s="23"/>
    </row>
    <row r="393" spans="5:7" ht="15.75">
      <c r="E393" s="23"/>
      <c r="F393" s="23"/>
      <c r="G393" s="23"/>
    </row>
    <row r="394" spans="5:7" ht="15.75">
      <c r="E394" s="23"/>
      <c r="F394" s="23"/>
      <c r="G394" s="23"/>
    </row>
    <row r="395" spans="5:7" ht="15.75">
      <c r="E395" s="23"/>
      <c r="F395" s="23"/>
      <c r="G395" s="23"/>
    </row>
    <row r="396" spans="5:7" ht="15.75">
      <c r="E396" s="23"/>
      <c r="F396" s="23"/>
      <c r="G396" s="23"/>
    </row>
    <row r="397" spans="5:7" ht="15.75">
      <c r="E397" s="23"/>
      <c r="F397" s="23"/>
      <c r="G397" s="23"/>
    </row>
    <row r="398" spans="5:7" ht="15.75">
      <c r="E398" s="23"/>
      <c r="F398" s="23"/>
      <c r="G398" s="23"/>
    </row>
    <row r="399" spans="5:7" ht="15.75">
      <c r="E399" s="23"/>
      <c r="F399" s="23"/>
      <c r="G399" s="23"/>
    </row>
    <row r="400" spans="5:7" ht="15.75">
      <c r="E400" s="23"/>
      <c r="F400" s="23"/>
      <c r="G400" s="23"/>
    </row>
    <row r="401" spans="5:7" ht="15.75">
      <c r="E401" s="23"/>
      <c r="F401" s="23"/>
      <c r="G401" s="23"/>
    </row>
    <row r="402" spans="5:7" ht="15.75">
      <c r="E402" s="23"/>
      <c r="F402" s="23"/>
      <c r="G402" s="23"/>
    </row>
    <row r="403" spans="5:7" ht="15.75">
      <c r="E403" s="23"/>
      <c r="F403" s="23"/>
      <c r="G403" s="23"/>
    </row>
    <row r="404" spans="5:7" ht="15.75">
      <c r="E404" s="23"/>
      <c r="F404" s="23"/>
      <c r="G404" s="23"/>
    </row>
    <row r="405" spans="5:7" ht="15.75">
      <c r="E405" s="23"/>
      <c r="F405" s="23"/>
      <c r="G405" s="23"/>
    </row>
    <row r="406" spans="5:7" ht="15.75">
      <c r="E406" s="23"/>
      <c r="F406" s="23"/>
      <c r="G406" s="23"/>
    </row>
    <row r="407" spans="5:7" ht="15.75">
      <c r="E407" s="23"/>
      <c r="F407" s="23"/>
      <c r="G407" s="23"/>
    </row>
    <row r="408" spans="5:7" ht="15.75">
      <c r="E408" s="23"/>
      <c r="F408" s="23"/>
      <c r="G408" s="23"/>
    </row>
    <row r="409" spans="5:7" ht="15.75">
      <c r="E409" s="23"/>
      <c r="F409" s="23"/>
      <c r="G409" s="23"/>
    </row>
    <row r="410" spans="5:7" ht="15.75">
      <c r="E410" s="23"/>
      <c r="F410" s="23"/>
      <c r="G410" s="23"/>
    </row>
    <row r="411" spans="5:7" ht="15.75">
      <c r="E411" s="23"/>
      <c r="F411" s="23"/>
      <c r="G411" s="23"/>
    </row>
    <row r="412" spans="5:7" ht="15.75">
      <c r="E412" s="23"/>
      <c r="F412" s="23"/>
      <c r="G412" s="23"/>
    </row>
    <row r="413" spans="5:7" ht="15.75">
      <c r="E413" s="23"/>
      <c r="F413" s="23"/>
      <c r="G413" s="23"/>
    </row>
    <row r="414" spans="5:7" ht="15.75">
      <c r="E414" s="23"/>
      <c r="F414" s="23"/>
      <c r="G414" s="23"/>
    </row>
    <row r="415" spans="5:7" ht="15.75">
      <c r="E415" s="23"/>
      <c r="F415" s="23"/>
      <c r="G415" s="23"/>
    </row>
    <row r="416" spans="5:7" ht="15.75">
      <c r="E416" s="23"/>
      <c r="F416" s="23"/>
      <c r="G416" s="23"/>
    </row>
    <row r="417" spans="5:7" ht="15.75">
      <c r="E417" s="23"/>
      <c r="F417" s="23"/>
      <c r="G417" s="23"/>
    </row>
    <row r="418" spans="5:7" ht="15.75">
      <c r="E418" s="23"/>
      <c r="F418" s="23"/>
      <c r="G418" s="23"/>
    </row>
    <row r="419" spans="5:7" ht="15.75">
      <c r="E419" s="23"/>
      <c r="F419" s="23"/>
      <c r="G419" s="23"/>
    </row>
    <row r="420" spans="5:7" ht="15.75">
      <c r="E420" s="23"/>
      <c r="F420" s="23"/>
      <c r="G420" s="23"/>
    </row>
    <row r="421" spans="5:7" ht="15.75">
      <c r="E421" s="23"/>
      <c r="F421" s="23"/>
      <c r="G421" s="23"/>
    </row>
    <row r="422" spans="5:7" ht="15.75">
      <c r="E422" s="23"/>
      <c r="F422" s="23"/>
      <c r="G422" s="23"/>
    </row>
    <row r="423" spans="5:7" ht="15.75">
      <c r="E423" s="23"/>
      <c r="F423" s="23"/>
      <c r="G423" s="23"/>
    </row>
    <row r="424" spans="5:7" ht="15.75">
      <c r="E424" s="23"/>
      <c r="F424" s="23"/>
      <c r="G424" s="23"/>
    </row>
    <row r="425" spans="5:7" ht="15.75">
      <c r="E425" s="23"/>
      <c r="F425" s="23"/>
      <c r="G425" s="23"/>
    </row>
    <row r="426" spans="5:7" ht="15.75">
      <c r="E426" s="23"/>
      <c r="F426" s="23"/>
      <c r="G426" s="23"/>
    </row>
    <row r="427" spans="5:7" ht="15.75">
      <c r="E427" s="23"/>
      <c r="F427" s="23"/>
      <c r="G427" s="23"/>
    </row>
    <row r="428" spans="5:7" ht="15.75">
      <c r="E428" s="23"/>
      <c r="F428" s="23"/>
      <c r="G428" s="23"/>
    </row>
    <row r="429" spans="5:7" ht="15.75">
      <c r="E429" s="23"/>
      <c r="F429" s="23"/>
      <c r="G429" s="23"/>
    </row>
    <row r="430" spans="5:7" ht="15.75">
      <c r="E430" s="23"/>
      <c r="F430" s="23"/>
      <c r="G430" s="23"/>
    </row>
    <row r="431" spans="5:7" ht="15.75">
      <c r="E431" s="23"/>
      <c r="F431" s="23"/>
      <c r="G431" s="23"/>
    </row>
    <row r="432" spans="5:7" ht="15.75">
      <c r="E432" s="23"/>
      <c r="F432" s="23"/>
      <c r="G432" s="23"/>
    </row>
    <row r="433" spans="5:7" ht="15.75">
      <c r="E433" s="23"/>
      <c r="F433" s="23"/>
      <c r="G433" s="23"/>
    </row>
    <row r="434" spans="5:7" ht="15.75">
      <c r="E434" s="23"/>
      <c r="F434" s="23"/>
      <c r="G434" s="23"/>
    </row>
    <row r="435" spans="5:7" ht="15.75">
      <c r="E435" s="23"/>
      <c r="F435" s="23"/>
      <c r="G435" s="23"/>
    </row>
    <row r="436" spans="5:7" ht="15.75">
      <c r="E436" s="23"/>
      <c r="F436" s="23"/>
      <c r="G436" s="23"/>
    </row>
    <row r="437" spans="5:7" ht="15.75">
      <c r="E437" s="23"/>
      <c r="F437" s="23"/>
      <c r="G437" s="23"/>
    </row>
    <row r="438" spans="5:7" ht="15.75">
      <c r="E438" s="23"/>
      <c r="F438" s="23"/>
      <c r="G438" s="23"/>
    </row>
    <row r="439" spans="5:7" ht="15.75">
      <c r="E439" s="23"/>
      <c r="F439" s="23"/>
      <c r="G439" s="23"/>
    </row>
    <row r="440" spans="5:7" ht="15.75">
      <c r="E440" s="23"/>
      <c r="F440" s="23"/>
      <c r="G440" s="23"/>
    </row>
    <row r="441" spans="5:7" ht="15.75">
      <c r="E441" s="23"/>
      <c r="F441" s="23"/>
      <c r="G441" s="23"/>
    </row>
    <row r="442" spans="5:7" ht="15.75">
      <c r="E442" s="23"/>
      <c r="F442" s="23"/>
      <c r="G442" s="23"/>
    </row>
    <row r="443" spans="5:7" ht="15.75">
      <c r="E443" s="23"/>
      <c r="F443" s="23"/>
      <c r="G443" s="23"/>
    </row>
    <row r="444" spans="5:7" ht="15.75">
      <c r="E444" s="23"/>
      <c r="F444" s="23"/>
      <c r="G444" s="23"/>
    </row>
    <row r="445" spans="5:7" ht="15.75">
      <c r="E445" s="23"/>
      <c r="F445" s="23"/>
      <c r="G445" s="23"/>
    </row>
    <row r="446" spans="5:7" ht="15.75">
      <c r="E446" s="23"/>
      <c r="F446" s="23"/>
      <c r="G446" s="23"/>
    </row>
    <row r="447" spans="5:7" ht="15.75">
      <c r="E447" s="23"/>
      <c r="F447" s="23"/>
      <c r="G447" s="23"/>
    </row>
    <row r="448" spans="5:7" ht="15.75">
      <c r="E448" s="23"/>
      <c r="F448" s="23"/>
      <c r="G448" s="23"/>
    </row>
    <row r="449" spans="5:7" ht="15.75">
      <c r="E449" s="23"/>
      <c r="F449" s="23"/>
      <c r="G449" s="23"/>
    </row>
    <row r="450" spans="5:7" ht="15.75">
      <c r="E450" s="23"/>
      <c r="F450" s="23"/>
      <c r="G450" s="23"/>
    </row>
    <row r="451" spans="5:7" ht="15.75">
      <c r="E451" s="23"/>
      <c r="F451" s="23"/>
      <c r="G451" s="23"/>
    </row>
    <row r="452" spans="5:7" ht="15.75">
      <c r="E452" s="23"/>
      <c r="F452" s="23"/>
      <c r="G452" s="23"/>
    </row>
    <row r="453" spans="5:7" ht="15.75">
      <c r="E453" s="23"/>
      <c r="F453" s="23"/>
      <c r="G453" s="23"/>
    </row>
    <row r="454" spans="5:7" ht="15.75">
      <c r="E454" s="23"/>
      <c r="F454" s="23"/>
      <c r="G454" s="23"/>
    </row>
    <row r="455" spans="5:7" ht="15.75">
      <c r="E455" s="23"/>
      <c r="F455" s="23"/>
      <c r="G455" s="23"/>
    </row>
    <row r="456" spans="5:7" ht="15.75">
      <c r="E456" s="23"/>
      <c r="F456" s="23"/>
      <c r="G456" s="23"/>
    </row>
    <row r="457" spans="5:7" ht="15.75">
      <c r="E457" s="23"/>
      <c r="F457" s="23"/>
      <c r="G457" s="23"/>
    </row>
    <row r="458" spans="5:7" ht="15.75">
      <c r="E458" s="23"/>
      <c r="F458" s="23"/>
      <c r="G458" s="23"/>
    </row>
    <row r="459" spans="5:7" ht="15.75">
      <c r="E459" s="23"/>
      <c r="F459" s="23"/>
      <c r="G459" s="23"/>
    </row>
    <row r="460" spans="5:7" ht="15.75">
      <c r="E460" s="23"/>
      <c r="F460" s="23"/>
      <c r="G460" s="23"/>
    </row>
    <row r="461" spans="5:7" ht="15.75">
      <c r="E461" s="23"/>
      <c r="F461" s="23"/>
      <c r="G461" s="23"/>
    </row>
    <row r="462" spans="5:7" ht="15.75">
      <c r="E462" s="23"/>
      <c r="F462" s="23"/>
      <c r="G462" s="23"/>
    </row>
    <row r="463" spans="5:7" ht="15.75">
      <c r="E463" s="23"/>
      <c r="F463" s="23"/>
      <c r="G463" s="23"/>
    </row>
    <row r="464" spans="5:7" ht="15.75">
      <c r="E464" s="23"/>
      <c r="F464" s="23"/>
      <c r="G464" s="23"/>
    </row>
    <row r="465" spans="5:7" ht="15.75">
      <c r="E465" s="23"/>
      <c r="F465" s="23"/>
      <c r="G465" s="23"/>
    </row>
    <row r="466" spans="5:7" ht="15.75">
      <c r="E466" s="23"/>
      <c r="F466" s="23"/>
      <c r="G466" s="23"/>
    </row>
    <row r="467" spans="5:7" ht="15.75">
      <c r="E467" s="23"/>
      <c r="F467" s="23"/>
      <c r="G467" s="23"/>
    </row>
    <row r="468" spans="5:7" ht="15.75">
      <c r="E468" s="23"/>
      <c r="F468" s="23"/>
      <c r="G468" s="23"/>
    </row>
    <row r="469" spans="5:7" ht="15.75">
      <c r="E469" s="23"/>
      <c r="F469" s="23"/>
      <c r="G469" s="23"/>
    </row>
    <row r="470" spans="5:7" ht="15.75">
      <c r="E470" s="23"/>
      <c r="F470" s="23"/>
      <c r="G470" s="23"/>
    </row>
    <row r="471" spans="5:7" ht="15.75">
      <c r="E471" s="23"/>
      <c r="F471" s="23"/>
      <c r="G471" s="23"/>
    </row>
    <row r="472" spans="5:7" ht="15.75">
      <c r="E472" s="23"/>
      <c r="F472" s="23"/>
      <c r="G472" s="23"/>
    </row>
    <row r="473" spans="5:7" ht="15.75">
      <c r="E473" s="23"/>
      <c r="F473" s="23"/>
      <c r="G473" s="23"/>
    </row>
    <row r="474" spans="5:7" ht="15.75">
      <c r="E474" s="23"/>
      <c r="F474" s="23"/>
      <c r="G474" s="23"/>
    </row>
    <row r="475" spans="5:7" ht="15.75">
      <c r="E475" s="23"/>
      <c r="F475" s="23"/>
      <c r="G475" s="23"/>
    </row>
    <row r="476" spans="5:7" ht="15.75">
      <c r="E476" s="23"/>
      <c r="F476" s="23"/>
      <c r="G476" s="23"/>
    </row>
    <row r="477" spans="5:7" ht="15.75">
      <c r="E477" s="23"/>
      <c r="F477" s="23"/>
      <c r="G477" s="23"/>
    </row>
    <row r="478" spans="5:7" ht="15.75">
      <c r="E478" s="23"/>
      <c r="F478" s="23"/>
      <c r="G478" s="23"/>
    </row>
    <row r="479" spans="5:7" ht="15.75">
      <c r="E479" s="23"/>
      <c r="F479" s="23"/>
      <c r="G479" s="23"/>
    </row>
    <row r="480" spans="5:7" ht="15.75">
      <c r="E480" s="23"/>
      <c r="F480" s="23"/>
      <c r="G480" s="23"/>
    </row>
    <row r="481" spans="5:7" ht="15.75">
      <c r="E481" s="23"/>
      <c r="F481" s="23"/>
      <c r="G481" s="23"/>
    </row>
    <row r="482" spans="5:7" ht="15.75">
      <c r="E482" s="23"/>
      <c r="F482" s="23"/>
      <c r="G482" s="23"/>
    </row>
    <row r="483" spans="5:7" ht="15.75">
      <c r="E483" s="23"/>
      <c r="F483" s="23"/>
      <c r="G483" s="23"/>
    </row>
    <row r="484" spans="5:7" ht="15.75">
      <c r="E484" s="23"/>
      <c r="F484" s="23"/>
      <c r="G484" s="23"/>
    </row>
    <row r="485" spans="5:7" ht="15.75">
      <c r="E485" s="23"/>
      <c r="F485" s="23"/>
      <c r="G485" s="23"/>
    </row>
    <row r="486" spans="5:7" ht="15.75">
      <c r="E486" s="23"/>
      <c r="F486" s="23"/>
      <c r="G486" s="23"/>
    </row>
    <row r="487" spans="5:7" ht="15.75">
      <c r="E487" s="23"/>
      <c r="F487" s="23"/>
      <c r="G487" s="23"/>
    </row>
    <row r="488" spans="5:7" ht="15.75">
      <c r="E488" s="23"/>
      <c r="F488" s="23"/>
      <c r="G488" s="23"/>
    </row>
    <row r="489" spans="5:7" ht="15.75">
      <c r="E489" s="23"/>
      <c r="F489" s="23"/>
      <c r="G489" s="23"/>
    </row>
    <row r="490" spans="5:7" ht="15.75">
      <c r="E490" s="23"/>
      <c r="F490" s="23"/>
      <c r="G490" s="23"/>
    </row>
    <row r="491" spans="5:7" ht="15.75">
      <c r="E491" s="23"/>
      <c r="F491" s="23"/>
      <c r="G491" s="23"/>
    </row>
    <row r="492" spans="5:7" ht="15.75">
      <c r="E492" s="23"/>
      <c r="F492" s="23"/>
      <c r="G492" s="23"/>
    </row>
    <row r="493" spans="5:7" ht="15.75">
      <c r="E493" s="23"/>
      <c r="F493" s="23"/>
      <c r="G493" s="23"/>
    </row>
    <row r="494" spans="5:7" ht="15.75">
      <c r="E494" s="23"/>
      <c r="F494" s="23"/>
      <c r="G494" s="23"/>
    </row>
    <row r="495" spans="5:7" ht="15.75">
      <c r="E495" s="23"/>
      <c r="F495" s="23"/>
      <c r="G495" s="23"/>
    </row>
    <row r="496" spans="5:7" ht="15.75">
      <c r="E496" s="23"/>
      <c r="F496" s="23"/>
      <c r="G496" s="23"/>
    </row>
    <row r="497" spans="5:7" ht="15.75">
      <c r="E497" s="23"/>
      <c r="F497" s="23"/>
      <c r="G497" s="23"/>
    </row>
    <row r="498" spans="5:7" ht="15.75">
      <c r="E498" s="23"/>
      <c r="F498" s="23"/>
      <c r="G498" s="23"/>
    </row>
    <row r="499" spans="5:7" ht="15.75">
      <c r="E499" s="23"/>
      <c r="F499" s="23"/>
      <c r="G499" s="23"/>
    </row>
    <row r="500" spans="5:7" ht="15.75">
      <c r="E500" s="23"/>
      <c r="F500" s="23"/>
      <c r="G500" s="23"/>
    </row>
    <row r="501" spans="5:7" ht="15.75">
      <c r="E501" s="23"/>
      <c r="F501" s="23"/>
      <c r="G501" s="23"/>
    </row>
    <row r="502" spans="5:7" ht="15.75">
      <c r="E502" s="23"/>
      <c r="F502" s="23"/>
      <c r="G502" s="23"/>
    </row>
    <row r="503" spans="5:7" ht="15.75">
      <c r="E503" s="23"/>
      <c r="F503" s="23"/>
      <c r="G503" s="23"/>
    </row>
    <row r="504" spans="5:7" ht="15.75">
      <c r="E504" s="23"/>
      <c r="F504" s="23"/>
      <c r="G504" s="23"/>
    </row>
    <row r="505" spans="5:7" ht="15.75">
      <c r="E505" s="23"/>
      <c r="F505" s="23"/>
      <c r="G505" s="23"/>
    </row>
    <row r="506" spans="5:7" ht="15.75">
      <c r="E506" s="23"/>
      <c r="F506" s="23"/>
      <c r="G506" s="23"/>
    </row>
    <row r="507" spans="5:7" ht="15.75">
      <c r="E507" s="23"/>
      <c r="F507" s="23"/>
      <c r="G507" s="23"/>
    </row>
    <row r="508" spans="5:7" ht="15.75">
      <c r="E508" s="23"/>
      <c r="F508" s="23"/>
      <c r="G508" s="23"/>
    </row>
    <row r="509" spans="5:7" ht="15.75">
      <c r="E509" s="23"/>
      <c r="F509" s="23"/>
      <c r="G509" s="23"/>
    </row>
    <row r="510" spans="5:7" ht="15.75">
      <c r="E510" s="23"/>
      <c r="F510" s="23"/>
      <c r="G510" s="23"/>
    </row>
    <row r="511" spans="5:7" ht="15.75">
      <c r="E511" s="23"/>
      <c r="F511" s="23"/>
      <c r="G511" s="23"/>
    </row>
    <row r="512" spans="5:7" ht="15.75">
      <c r="E512" s="23"/>
      <c r="F512" s="23"/>
      <c r="G512" s="23"/>
    </row>
    <row r="513" spans="5:7" ht="15.75">
      <c r="E513" s="23"/>
      <c r="F513" s="23"/>
      <c r="G513" s="23"/>
    </row>
    <row r="514" spans="5:7" ht="15.75">
      <c r="E514" s="23"/>
      <c r="F514" s="23"/>
      <c r="G514" s="23"/>
    </row>
    <row r="515" spans="5:7" ht="15.75">
      <c r="E515" s="23"/>
      <c r="F515" s="23"/>
      <c r="G515" s="23"/>
    </row>
    <row r="516" spans="5:7" ht="15.75">
      <c r="E516" s="23"/>
      <c r="F516" s="23"/>
      <c r="G516" s="23"/>
    </row>
    <row r="517" spans="5:7" ht="15.75">
      <c r="E517" s="23"/>
      <c r="F517" s="23"/>
      <c r="G517" s="23"/>
    </row>
    <row r="518" spans="5:7" ht="15.75">
      <c r="E518" s="23"/>
      <c r="F518" s="23"/>
      <c r="G518" s="23"/>
    </row>
    <row r="519" spans="5:7" ht="15.75">
      <c r="E519" s="23"/>
      <c r="F519" s="23"/>
      <c r="G519" s="23"/>
    </row>
    <row r="520" spans="5:7" ht="15.75">
      <c r="E520" s="23"/>
      <c r="F520" s="23"/>
      <c r="G520" s="23"/>
    </row>
    <row r="521" spans="5:7" ht="15.75">
      <c r="E521" s="23"/>
      <c r="F521" s="23"/>
      <c r="G521" s="23"/>
    </row>
    <row r="522" spans="5:7" ht="15.75">
      <c r="E522" s="23"/>
      <c r="F522" s="23"/>
      <c r="G522" s="23"/>
    </row>
    <row r="523" spans="5:7" ht="15.75">
      <c r="E523" s="23"/>
      <c r="F523" s="23"/>
      <c r="G523" s="23"/>
    </row>
    <row r="524" spans="5:7" ht="15.75">
      <c r="E524" s="23"/>
      <c r="F524" s="23"/>
      <c r="G524" s="23"/>
    </row>
    <row r="525" spans="5:7" ht="15.75">
      <c r="E525" s="23"/>
      <c r="F525" s="23"/>
      <c r="G525" s="23"/>
    </row>
    <row r="526" spans="5:7" ht="15.75">
      <c r="E526" s="23"/>
      <c r="F526" s="23"/>
      <c r="G526" s="23"/>
    </row>
    <row r="527" spans="5:7" ht="15.75">
      <c r="E527" s="23"/>
      <c r="F527" s="23"/>
      <c r="G527" s="23"/>
    </row>
    <row r="528" spans="5:7" ht="15.75">
      <c r="E528" s="23"/>
      <c r="F528" s="23"/>
      <c r="G528" s="23"/>
    </row>
    <row r="529" spans="5:7" ht="15.75">
      <c r="E529" s="23"/>
      <c r="F529" s="23"/>
      <c r="G529" s="23"/>
    </row>
    <row r="530" spans="5:7" ht="15.75">
      <c r="E530" s="23"/>
      <c r="F530" s="23"/>
      <c r="G530" s="23"/>
    </row>
    <row r="531" spans="5:7" ht="15.75">
      <c r="E531" s="23"/>
      <c r="F531" s="23"/>
      <c r="G531" s="23"/>
    </row>
    <row r="532" spans="5:7" ht="15.75">
      <c r="E532" s="23"/>
      <c r="F532" s="23"/>
      <c r="G532" s="23"/>
    </row>
    <row r="533" spans="5:7" ht="15.75">
      <c r="E533" s="23"/>
      <c r="F533" s="23"/>
      <c r="G533" s="23"/>
    </row>
    <row r="534" spans="5:7" ht="15.75">
      <c r="E534" s="23"/>
      <c r="F534" s="23"/>
      <c r="G534" s="23"/>
    </row>
    <row r="535" spans="5:7" ht="15.75">
      <c r="E535" s="23"/>
      <c r="F535" s="23"/>
      <c r="G535" s="23"/>
    </row>
    <row r="536" spans="5:7" ht="15.75">
      <c r="E536" s="23"/>
      <c r="F536" s="23"/>
      <c r="G536" s="23"/>
    </row>
    <row r="537" spans="5:7" ht="15.75">
      <c r="E537" s="23"/>
      <c r="F537" s="23"/>
      <c r="G537" s="23"/>
    </row>
    <row r="538" spans="5:7" ht="15.75">
      <c r="E538" s="23"/>
      <c r="F538" s="23"/>
      <c r="G538" s="23"/>
    </row>
    <row r="539" spans="5:7" ht="15.75">
      <c r="E539" s="23"/>
      <c r="F539" s="23"/>
      <c r="G539" s="23"/>
    </row>
    <row r="540" spans="5:7" ht="15.75">
      <c r="E540" s="23"/>
      <c r="F540" s="23"/>
      <c r="G540" s="23"/>
    </row>
    <row r="541" spans="5:7" ht="15.75">
      <c r="E541" s="23"/>
      <c r="F541" s="23"/>
      <c r="G541" s="23"/>
    </row>
    <row r="542" spans="5:7" ht="15.75">
      <c r="E542" s="23"/>
      <c r="F542" s="23"/>
      <c r="G542" s="23"/>
    </row>
    <row r="543" spans="5:7" ht="15.75">
      <c r="E543" s="23"/>
      <c r="F543" s="23"/>
      <c r="G543" s="23"/>
    </row>
    <row r="544" spans="5:7" ht="15.75">
      <c r="E544" s="23"/>
      <c r="F544" s="23"/>
      <c r="G544" s="23"/>
    </row>
    <row r="545" spans="5:7" ht="15.75">
      <c r="E545" s="23"/>
      <c r="F545" s="23"/>
      <c r="G545" s="23"/>
    </row>
    <row r="546" spans="5:7" ht="15.75">
      <c r="E546" s="23"/>
      <c r="F546" s="23"/>
      <c r="G546" s="23"/>
    </row>
    <row r="547" spans="5:7" ht="15.75">
      <c r="E547" s="23"/>
      <c r="F547" s="23"/>
      <c r="G547" s="23"/>
    </row>
    <row r="548" spans="5:7" ht="15.75">
      <c r="E548" s="23"/>
      <c r="F548" s="23"/>
      <c r="G548" s="23"/>
    </row>
    <row r="549" spans="5:7" ht="15.75">
      <c r="E549" s="23"/>
      <c r="F549" s="23"/>
      <c r="G549" s="23"/>
    </row>
    <row r="550" spans="5:7" ht="15.75">
      <c r="E550" s="23"/>
      <c r="F550" s="23"/>
      <c r="G550" s="23"/>
    </row>
    <row r="551" spans="5:7" ht="15.75">
      <c r="E551" s="23"/>
      <c r="F551" s="23"/>
      <c r="G551" s="23"/>
    </row>
    <row r="552" spans="5:7" ht="15.75">
      <c r="E552" s="23"/>
      <c r="F552" s="23"/>
      <c r="G552" s="23"/>
    </row>
    <row r="553" spans="5:7" ht="15.75">
      <c r="E553" s="23"/>
      <c r="F553" s="23"/>
      <c r="G553" s="23"/>
    </row>
    <row r="554" spans="5:7" ht="15.75">
      <c r="E554" s="23"/>
      <c r="F554" s="23"/>
      <c r="G554" s="23"/>
    </row>
    <row r="555" spans="5:7" ht="15.75">
      <c r="E555" s="23"/>
      <c r="F555" s="23"/>
      <c r="G555" s="23"/>
    </row>
    <row r="556" spans="5:7" ht="15.75">
      <c r="E556" s="23"/>
      <c r="F556" s="23"/>
      <c r="G556" s="23"/>
    </row>
    <row r="557" spans="5:7" ht="15.75">
      <c r="E557" s="23"/>
      <c r="F557" s="23"/>
      <c r="G557" s="23"/>
    </row>
    <row r="558" spans="5:7" ht="15.75">
      <c r="E558" s="23"/>
      <c r="F558" s="23"/>
      <c r="G558" s="23"/>
    </row>
    <row r="559" spans="5:7" ht="15.75">
      <c r="E559" s="23"/>
      <c r="F559" s="23"/>
      <c r="G559" s="23"/>
    </row>
  </sheetData>
  <mergeCells count="18">
    <mergeCell ref="AB9:AD9"/>
    <mergeCell ref="I9:J9"/>
    <mergeCell ref="L8:M8"/>
    <mergeCell ref="L9:M9"/>
    <mergeCell ref="Y8:Z8"/>
    <mergeCell ref="Y9:Z9"/>
    <mergeCell ref="O9:P9"/>
    <mergeCell ref="O8:P8"/>
    <mergeCell ref="V8:W8"/>
    <mergeCell ref="V9:W9"/>
    <mergeCell ref="E8:G8"/>
    <mergeCell ref="A3:AD3"/>
    <mergeCell ref="A4:AD4"/>
    <mergeCell ref="E7:P7"/>
    <mergeCell ref="R7:AD7"/>
    <mergeCell ref="R8:T8"/>
    <mergeCell ref="I8:J8"/>
    <mergeCell ref="AB8:AD8"/>
  </mergeCells>
  <printOptions horizontalCentered="1"/>
  <pageMargins left="0.5" right="0.5" top="1" bottom="1.25" header="0.25" footer="1"/>
  <pageSetup fitToHeight="0" fitToWidth="1" horizontalDpi="600" verticalDpi="600" orientation="landscape" scale="56" r:id="rId1"/>
  <headerFooter alignWithMargins="0">
    <oddFooter>&amp;L&amp;16        U. S. Department of Housing and Urban Development, Office of Policy Development and Research.&amp;R&amp;16March,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D. Schultz</dc:creator>
  <cp:keywords/>
  <dc:description/>
  <cp:lastModifiedBy>Jay D. Schultz</cp:lastModifiedBy>
  <dcterms:created xsi:type="dcterms:W3CDTF">2008-04-03T17:39:16Z</dcterms:created>
  <dcterms:modified xsi:type="dcterms:W3CDTF">2008-04-03T17:39:57Z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-1626540195</vt:i4>
  </property>
  <property fmtid="{D5CDD505-2E9C-101B-9397-08002B2CF9AE}" pid="4" name="_NewReviewCyc">
    <vt:lpwstr/>
  </property>
  <property fmtid="{D5CDD505-2E9C-101B-9397-08002B2CF9AE}" pid="5" name="_EmailSubje">
    <vt:lpwstr>GSE page on HUDUSER -- Table 8</vt:lpwstr>
  </property>
  <property fmtid="{D5CDD505-2E9C-101B-9397-08002B2CF9AE}" pid="6" name="_AuthorEma">
    <vt:lpwstr>Jay.D.Schultz@hud.gov</vt:lpwstr>
  </property>
  <property fmtid="{D5CDD505-2E9C-101B-9397-08002B2CF9AE}" pid="7" name="_AuthorEmailDisplayNa">
    <vt:lpwstr>Schultz, Jay D</vt:lpwstr>
  </property>
</Properties>
</file>