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<sst xmlns="http://schemas.openxmlformats.org/spreadsheetml/2006/main" count="39" uniqueCount="21">
  <si>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Profit and Loss Projections for Subdivison and Housing Development</t>
  </si>
  <si>
    <t>Cumulative Costs</t>
  </si>
  <si>
    <t>Gross Volume = 39 X $125,000 = $4,875,000</t>
  </si>
  <si>
    <t>Direct Costs</t>
  </si>
  <si>
    <t>Indirect (7.5% of Direct)</t>
  </si>
  <si>
    <t>Land + Development</t>
  </si>
  <si>
    <t>Profit</t>
  </si>
  <si>
    <t>Warranty (1% of Direct)</t>
  </si>
  <si>
    <t>Gross Margin</t>
  </si>
  <si>
    <t>Variable Sales Expense (5% of Sale Cost)</t>
  </si>
  <si>
    <t>R/E Commissions</t>
  </si>
  <si>
    <t>Origination Fees</t>
  </si>
  <si>
    <t>Other</t>
  </si>
  <si>
    <t xml:space="preserve">Sales and Marketing </t>
  </si>
  <si>
    <t xml:space="preserve">  (3% of Sale Cost)</t>
  </si>
  <si>
    <t>Administrative Expense</t>
  </si>
  <si>
    <t xml:space="preserve">  (1% of Sale Cost)</t>
  </si>
  <si>
    <t>Net Profit</t>
  </si>
  <si>
    <t xml:space="preserve">Sale Price = </t>
  </si>
  <si>
    <t>Gross Volume = 50 houses X</t>
  </si>
  <si>
    <t>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</si>
</sst>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5" fillId="0" borderId="0" xfId="17" applyFont="1" applyAlignment="1">
      <alignment/>
    </xf>
    <xf numFmtId="0" fontId="4" fillId="0" borderId="0" xfId="0" applyFont="1" applyAlignment="1">
      <alignment horizontal="center"/>
    </xf>
    <xf numFmtId="165" fontId="0" fillId="0" borderId="0" xfId="19" applyNumberFormat="1" applyAlignment="1">
      <alignment/>
    </xf>
    <xf numFmtId="10" fontId="0" fillId="0" borderId="0" xfId="19" applyNumberFormat="1" applyAlignment="1">
      <alignment/>
    </xf>
    <xf numFmtId="44" fontId="0" fillId="0" borderId="0" xfId="17" applyFont="1" applyAlignment="1">
      <alignment/>
    </xf>
    <xf numFmtId="10" fontId="0" fillId="0" borderId="2" xfId="19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44" fontId="1" fillId="0" borderId="2" xfId="17" applyFont="1" applyBorder="1" applyAlignment="1">
      <alignment/>
    </xf>
    <xf numFmtId="167" fontId="2" fillId="0" borderId="1" xfId="0" applyNumberFormat="1" applyFont="1" applyBorder="1" applyAlignment="1">
      <alignment/>
    </xf>
    <xf numFmtId="0" fontId="2" fillId="0" borderId="1" xfId="0" applyFont="1" applyBorder="1" applyAlignment="1" quotePrefix="1">
      <alignment horizontal="center"/>
    </xf>
    <xf numFmtId="167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7" max="7" width="12.28125" style="0" bestFit="1" customWidth="1"/>
    <col min="10" max="10" width="14.00390625" style="0" bestFit="1" customWidth="1"/>
  </cols>
  <sheetData>
    <row r="1" ht="12.75">
      <c r="A1" s="1" t="s">
        <v>0</v>
      </c>
    </row>
    <row r="2" ht="13.5" thickBot="1"/>
    <row r="3" spans="2:9" ht="21" thickBot="1">
      <c r="B3" s="6" t="s">
        <v>2</v>
      </c>
      <c r="C3" s="2"/>
      <c r="D3" s="4"/>
      <c r="E3" s="4"/>
      <c r="F3" s="2"/>
      <c r="G3" s="2"/>
      <c r="H3" s="3"/>
      <c r="I3" s="5"/>
    </row>
    <row r="5" spans="1:10" ht="12.75">
      <c r="A5" s="7" t="s">
        <v>1</v>
      </c>
      <c r="J5" s="11" t="s">
        <v>6</v>
      </c>
    </row>
    <row r="6" ht="12.75">
      <c r="J6" s="8">
        <f>39*G35</f>
        <v>4875000</v>
      </c>
    </row>
    <row r="7" spans="4:7" ht="12.75">
      <c r="D7" t="s">
        <v>3</v>
      </c>
      <c r="G7" s="8">
        <v>91700</v>
      </c>
    </row>
    <row r="8" spans="4:7" ht="12.75">
      <c r="D8" t="s">
        <v>4</v>
      </c>
      <c r="G8" s="9">
        <f>G7*0.075</f>
        <v>6877.5</v>
      </c>
    </row>
    <row r="9" spans="4:7" ht="15">
      <c r="D9" t="s">
        <v>5</v>
      </c>
      <c r="G9" s="10">
        <v>13208</v>
      </c>
    </row>
    <row r="11" spans="1:10" ht="12.75">
      <c r="A11" s="9">
        <f>G11*39</f>
        <v>4359634.5</v>
      </c>
      <c r="G11" s="9">
        <f>SUM(G7:G10)</f>
        <v>111785.5</v>
      </c>
      <c r="J11" s="9">
        <f>J6-(G11*39)</f>
        <v>515365.5</v>
      </c>
    </row>
    <row r="13" spans="1:10" ht="12.75">
      <c r="A13" s="9">
        <f>A11+(G13*39)</f>
        <v>4395397.5</v>
      </c>
      <c r="D13" t="s">
        <v>7</v>
      </c>
      <c r="G13" s="9">
        <f>G7*0.01</f>
        <v>917</v>
      </c>
      <c r="J13" s="9">
        <f>J11-(G13*39)</f>
        <v>479602.5</v>
      </c>
    </row>
    <row r="15" spans="4:7" ht="12.75">
      <c r="D15" t="s">
        <v>8</v>
      </c>
      <c r="G15" s="13">
        <f>(125000-(G11+G13))/125000</f>
        <v>0.09838</v>
      </c>
    </row>
    <row r="18" ht="12.75">
      <c r="D18" t="s">
        <v>9</v>
      </c>
    </row>
    <row r="20" spans="5:8" ht="12.75">
      <c r="E20" t="s">
        <v>10</v>
      </c>
      <c r="G20" s="8">
        <f>G35*H20</f>
        <v>3750</v>
      </c>
      <c r="H20" s="12">
        <v>0.03</v>
      </c>
    </row>
    <row r="21" spans="5:8" ht="12.75">
      <c r="E21" t="s">
        <v>11</v>
      </c>
      <c r="G21" s="14">
        <f>G35*H21</f>
        <v>1250</v>
      </c>
      <c r="H21" s="12">
        <v>0.01</v>
      </c>
    </row>
    <row r="22" spans="5:8" ht="15">
      <c r="E22" t="s">
        <v>12</v>
      </c>
      <c r="G22" s="10">
        <f>G35*H22</f>
        <v>1250</v>
      </c>
      <c r="H22" s="12">
        <v>0.01</v>
      </c>
    </row>
    <row r="24" spans="1:10" ht="12.75">
      <c r="A24" s="9">
        <f>A13+(G24*39)</f>
        <v>4639147.5</v>
      </c>
      <c r="G24" s="9">
        <f>SUM(G20:G23)</f>
        <v>6250</v>
      </c>
      <c r="J24" s="9">
        <f>J13-(G24*39)</f>
        <v>235852.5</v>
      </c>
    </row>
    <row r="27" spans="1:10" ht="12.75">
      <c r="A27" s="9">
        <f>A24+(G27*39)</f>
        <v>4785397.5</v>
      </c>
      <c r="D27" t="s">
        <v>13</v>
      </c>
      <c r="G27" s="8">
        <f>G35*H27</f>
        <v>3750</v>
      </c>
      <c r="H27" s="12">
        <v>0.03</v>
      </c>
      <c r="J27" s="9">
        <f>J24-(G27*39)</f>
        <v>89602.5</v>
      </c>
    </row>
    <row r="28" ht="12.75">
      <c r="D28" t="s">
        <v>14</v>
      </c>
    </row>
    <row r="30" spans="1:10" ht="12.75">
      <c r="A30" s="9">
        <f>A27+(G30*39)</f>
        <v>4834147.5</v>
      </c>
      <c r="D30" t="s">
        <v>15</v>
      </c>
      <c r="G30" s="8">
        <f>G35*H30</f>
        <v>1250</v>
      </c>
      <c r="H30" s="12">
        <v>0.01</v>
      </c>
      <c r="J30" s="9">
        <f>J27-(G30*39)</f>
        <v>40852.5</v>
      </c>
    </row>
    <row r="31" ht="12.75">
      <c r="D31" t="s">
        <v>16</v>
      </c>
    </row>
    <row r="32" ht="13.5" thickBot="1"/>
    <row r="33" spans="4:7" ht="13.5" thickBot="1">
      <c r="D33" s="16" t="s">
        <v>17</v>
      </c>
      <c r="E33" s="2"/>
      <c r="F33" s="2"/>
      <c r="G33" s="15">
        <f>J30/J6</f>
        <v>0.00838</v>
      </c>
    </row>
    <row r="34" ht="13.5" thickBot="1"/>
    <row r="35" spans="4:7" ht="13.5" thickBot="1">
      <c r="D35" s="16" t="s">
        <v>18</v>
      </c>
      <c r="E35" s="17"/>
      <c r="F35" s="17"/>
      <c r="G35" s="18">
        <v>125000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36" sqref="G36"/>
    </sheetView>
  </sheetViews>
  <sheetFormatPr defaultColWidth="9.140625" defaultRowHeight="12.75"/>
  <cols>
    <col min="1" max="1" width="16.00390625" style="0" customWidth="1"/>
    <col min="7" max="7" width="16.57421875" style="0" customWidth="1"/>
    <col min="9" max="9" width="19.00390625" style="0" bestFit="1" customWidth="1"/>
    <col min="10" max="10" width="14.421875" style="0" customWidth="1"/>
  </cols>
  <sheetData>
    <row r="1" ht="12.75">
      <c r="A1" s="1" t="s">
        <v>0</v>
      </c>
    </row>
    <row r="2" ht="13.5" thickBot="1"/>
    <row r="3" spans="2:9" ht="21" thickBot="1">
      <c r="B3" s="6" t="s">
        <v>19</v>
      </c>
      <c r="C3" s="2"/>
      <c r="D3" s="4"/>
      <c r="E3" s="4"/>
      <c r="F3" s="2"/>
      <c r="G3" s="19">
        <f>G35</f>
        <v>101000</v>
      </c>
      <c r="H3" s="20" t="s">
        <v>20</v>
      </c>
      <c r="I3" s="21">
        <f>G35*50</f>
        <v>5050000</v>
      </c>
    </row>
    <row r="5" spans="1:10" ht="12.75">
      <c r="A5" s="7" t="s">
        <v>1</v>
      </c>
      <c r="J5" s="11" t="s">
        <v>6</v>
      </c>
    </row>
    <row r="6" ht="12.75">
      <c r="J6" s="8">
        <f>50*G35</f>
        <v>5050000</v>
      </c>
    </row>
    <row r="7" spans="4:7" ht="12.75">
      <c r="D7" t="s">
        <v>3</v>
      </c>
      <c r="G7" s="8">
        <v>75000</v>
      </c>
    </row>
    <row r="8" spans="4:7" ht="12.75">
      <c r="D8" t="s">
        <v>4</v>
      </c>
      <c r="G8" s="9">
        <f>G7*0.075</f>
        <v>5625</v>
      </c>
    </row>
    <row r="9" spans="4:7" ht="15">
      <c r="D9" t="s">
        <v>5</v>
      </c>
      <c r="G9" s="10">
        <v>10000</v>
      </c>
    </row>
    <row r="11" spans="1:10" ht="12.75">
      <c r="A11" s="9">
        <f>G11*50</f>
        <v>4531250</v>
      </c>
      <c r="G11" s="9">
        <f>SUM(G7:G10)</f>
        <v>90625</v>
      </c>
      <c r="J11" s="9">
        <f>J6-(G11*50)</f>
        <v>518750</v>
      </c>
    </row>
    <row r="13" spans="1:10" ht="12.75">
      <c r="A13" s="9">
        <f>A11+(G13*50)</f>
        <v>4568750</v>
      </c>
      <c r="D13" t="s">
        <v>7</v>
      </c>
      <c r="G13" s="9">
        <f>G7*0.01</f>
        <v>750</v>
      </c>
      <c r="J13" s="9">
        <f>J11-(G13*50)</f>
        <v>481250</v>
      </c>
    </row>
    <row r="15" spans="4:7" ht="12.75">
      <c r="D15" t="s">
        <v>8</v>
      </c>
      <c r="G15" s="13">
        <f>(125000-(G11+G13))/125000</f>
        <v>0.269</v>
      </c>
    </row>
    <row r="18" ht="12.75">
      <c r="D18" t="s">
        <v>9</v>
      </c>
    </row>
    <row r="20" spans="5:8" ht="12.75">
      <c r="E20" t="s">
        <v>10</v>
      </c>
      <c r="G20" s="8">
        <f>G35*H20</f>
        <v>3030</v>
      </c>
      <c r="H20" s="12">
        <v>0.03</v>
      </c>
    </row>
    <row r="21" spans="5:8" ht="12.75">
      <c r="E21" t="s">
        <v>11</v>
      </c>
      <c r="G21" s="14">
        <f>G35*H21</f>
        <v>1010</v>
      </c>
      <c r="H21" s="12">
        <v>0.01</v>
      </c>
    </row>
    <row r="22" spans="5:8" ht="15">
      <c r="E22" t="s">
        <v>12</v>
      </c>
      <c r="G22" s="10">
        <f>G35*H22</f>
        <v>1010</v>
      </c>
      <c r="H22" s="12">
        <v>0.01</v>
      </c>
    </row>
    <row r="24" spans="1:10" ht="12.75">
      <c r="A24" s="9">
        <f>A13+(G24*50)</f>
        <v>4821250</v>
      </c>
      <c r="G24" s="9">
        <f>SUM(G20:G23)</f>
        <v>5050</v>
      </c>
      <c r="J24" s="9">
        <f>J13-(G24*50)</f>
        <v>228750</v>
      </c>
    </row>
    <row r="27" spans="1:10" ht="12.75">
      <c r="A27" s="9">
        <f>A24+(G27*50)</f>
        <v>4972750</v>
      </c>
      <c r="D27" t="s">
        <v>13</v>
      </c>
      <c r="G27" s="8">
        <f>G35*H27</f>
        <v>3030</v>
      </c>
      <c r="H27" s="12">
        <v>0.03</v>
      </c>
      <c r="J27" s="9">
        <f>J24-(G27*50)</f>
        <v>77250</v>
      </c>
    </row>
    <row r="28" ht="12.75">
      <c r="D28" t="s">
        <v>14</v>
      </c>
    </row>
    <row r="30" spans="1:10" ht="12.75">
      <c r="A30" s="9">
        <f>A27+(G30*50)</f>
        <v>5023250</v>
      </c>
      <c r="D30" t="s">
        <v>15</v>
      </c>
      <c r="G30" s="8">
        <f>G35*H30</f>
        <v>1010</v>
      </c>
      <c r="H30" s="12">
        <v>0.01</v>
      </c>
      <c r="J30" s="9">
        <f>J27-(G30*50)</f>
        <v>26750</v>
      </c>
    </row>
    <row r="31" ht="12.75">
      <c r="D31" t="s">
        <v>16</v>
      </c>
    </row>
    <row r="32" ht="13.5" thickBot="1"/>
    <row r="33" spans="4:7" ht="13.5" thickBot="1">
      <c r="D33" s="16" t="s">
        <v>17</v>
      </c>
      <c r="E33" s="2"/>
      <c r="F33" s="2"/>
      <c r="G33" s="15">
        <f>J30/J6</f>
        <v>0.005297029702970297</v>
      </c>
    </row>
    <row r="34" ht="13.5" thickBot="1"/>
    <row r="35" spans="4:7" ht="13.5" thickBot="1">
      <c r="D35" s="16" t="s">
        <v>18</v>
      </c>
      <c r="E35" s="17"/>
      <c r="F35" s="17"/>
      <c r="G35" s="18">
        <v>101000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Heard Jr</dc:creator>
  <cp:keywords/>
  <dc:description/>
  <cp:lastModifiedBy>Karen White</cp:lastModifiedBy>
  <cp:lastPrinted>2006-07-07T12:32:31Z</cp:lastPrinted>
  <dcterms:created xsi:type="dcterms:W3CDTF">2006-07-07T11:53:18Z</dcterms:created>
  <dcterms:modified xsi:type="dcterms:W3CDTF">2006-07-17T17:43:31Z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1442140210</vt:i4>
  </property>
  <property fmtid="{D5CDD505-2E9C-101B-9397-08002B2CF9AE}" pid="3" name="_EmailSubject">
    <vt:lpwstr>Tab 4 Hsg Development</vt:lpwstr>
  </property>
  <property fmtid="{D5CDD505-2E9C-101B-9397-08002B2CF9AE}" pid="4" name="_AuthorEmail">
    <vt:lpwstr>VantagePointe@nc.rr.com</vt:lpwstr>
  </property>
  <property fmtid="{D5CDD505-2E9C-101B-9397-08002B2CF9AE}" pid="5" name="_AuthorEmailDisplayName">
    <vt:lpwstr>Vantage Pointe</vt:lpwstr>
  </property>
</Properties>
</file>